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tránkyac\CORNY\corny2016\"/>
    </mc:Choice>
  </mc:AlternateContent>
  <bookViews>
    <workbookView xWindow="0" yWindow="0" windowWidth="24000" windowHeight="9735" tabRatio="757" activeTab="1"/>
  </bookViews>
  <sheets>
    <sheet name="Návod" sheetId="1" r:id="rId1"/>
    <sheet name="CELKEM chlapci -běhy ručně" sheetId="2" r:id="rId2"/>
    <sheet name="100m" sheetId="3" r:id="rId3"/>
    <sheet name="400m" sheetId="4" r:id="rId4"/>
    <sheet name="1500m" sheetId="5" r:id="rId5"/>
    <sheet name="výška" sheetId="6" r:id="rId6"/>
    <sheet name="dálka" sheetId="7" r:id="rId7"/>
    <sheet name="koule" sheetId="8" r:id="rId8"/>
    <sheet name="štafeta" sheetId="9" r:id="rId9"/>
  </sheets>
  <calcPr calcId="152511"/>
</workbook>
</file>

<file path=xl/calcChain.xml><?xml version="1.0" encoding="utf-8"?>
<calcChain xmlns="http://schemas.openxmlformats.org/spreadsheetml/2006/main">
  <c r="M18" i="2" l="1"/>
  <c r="M12" i="2"/>
  <c r="M13" i="2"/>
  <c r="M19" i="2"/>
  <c r="M9" i="2"/>
  <c r="M10" i="2"/>
  <c r="M15" i="2"/>
  <c r="M16" i="2"/>
  <c r="M21" i="2"/>
  <c r="M22" i="2"/>
  <c r="S12" i="2"/>
  <c r="U9" i="2"/>
  <c r="V9" i="2"/>
  <c r="AC9" i="2" s="1"/>
  <c r="W9" i="2"/>
  <c r="X9" i="2"/>
  <c r="Y9" i="2"/>
  <c r="Z9" i="2"/>
  <c r="AA9" i="2"/>
  <c r="AB9" i="2"/>
  <c r="S13" i="2"/>
  <c r="U10" i="2"/>
  <c r="Y10" i="2" s="1"/>
  <c r="W10" i="2"/>
  <c r="X10" i="2"/>
  <c r="Z10" i="2"/>
  <c r="AA10" i="2"/>
  <c r="AB10" i="2"/>
  <c r="S18" i="2"/>
  <c r="U12" i="2"/>
  <c r="V12" i="2"/>
  <c r="AC12" i="2" s="1"/>
  <c r="W12" i="2"/>
  <c r="X12" i="2"/>
  <c r="Y12" i="2"/>
  <c r="Z12" i="2"/>
  <c r="AA12" i="2"/>
  <c r="AB12" i="2"/>
  <c r="U13" i="2"/>
  <c r="Y13" i="2" s="1"/>
  <c r="W13" i="2"/>
  <c r="X13" i="2"/>
  <c r="Z13" i="2"/>
  <c r="AA13" i="2"/>
  <c r="AB13" i="2"/>
  <c r="S9" i="2"/>
  <c r="U15" i="2"/>
  <c r="V15" i="2"/>
  <c r="AC15" i="2" s="1"/>
  <c r="W15" i="2"/>
  <c r="X15" i="2"/>
  <c r="Y15" i="2"/>
  <c r="Z15" i="2"/>
  <c r="AA15" i="2"/>
  <c r="AB15" i="2"/>
  <c r="S10" i="2"/>
  <c r="U16" i="2"/>
  <c r="Y16" i="2"/>
  <c r="W16" i="2"/>
  <c r="X16" i="2"/>
  <c r="Z16" i="2"/>
  <c r="AA16" i="2"/>
  <c r="AB16" i="2"/>
  <c r="S15" i="2"/>
  <c r="U18" i="2"/>
  <c r="V18" i="2"/>
  <c r="AC18" i="2" s="1"/>
  <c r="W18" i="2"/>
  <c r="X18" i="2"/>
  <c r="Y18" i="2"/>
  <c r="Z18" i="2"/>
  <c r="AA18" i="2"/>
  <c r="AB18" i="2"/>
  <c r="S16" i="2"/>
  <c r="U19" i="2"/>
  <c r="W19" i="2"/>
  <c r="X19" i="2"/>
  <c r="Y19" i="2"/>
  <c r="Z19" i="2"/>
  <c r="AA19" i="2"/>
  <c r="AB19" i="2"/>
  <c r="G6" i="5"/>
  <c r="A12" i="3"/>
  <c r="G12" i="3"/>
  <c r="A14" i="3"/>
  <c r="G14" i="3"/>
  <c r="A5" i="3"/>
  <c r="G5" i="3"/>
  <c r="A4" i="3"/>
  <c r="G4" i="3"/>
  <c r="A7" i="3"/>
  <c r="G7" i="3"/>
  <c r="A9" i="3"/>
  <c r="G9" i="3"/>
  <c r="A15" i="3"/>
  <c r="G15" i="3"/>
  <c r="A13" i="3"/>
  <c r="G13" i="3"/>
  <c r="A10" i="3"/>
  <c r="G10" i="3"/>
  <c r="A8" i="3"/>
  <c r="G8" i="3"/>
  <c r="A6" i="3"/>
  <c r="G6" i="3"/>
  <c r="A11" i="3"/>
  <c r="G11" i="3"/>
  <c r="A16" i="3"/>
  <c r="G16" i="3"/>
  <c r="A17" i="3"/>
  <c r="G17" i="3"/>
  <c r="A18" i="3"/>
  <c r="G18" i="3"/>
  <c r="A19" i="3"/>
  <c r="G19" i="3"/>
  <c r="A20" i="3"/>
  <c r="G20" i="3"/>
  <c r="A21" i="3"/>
  <c r="G21" i="3"/>
  <c r="A22" i="3"/>
  <c r="G22" i="3"/>
  <c r="A23" i="3"/>
  <c r="G23" i="3"/>
  <c r="A24" i="3"/>
  <c r="G24" i="3"/>
  <c r="A25" i="3"/>
  <c r="G25" i="3"/>
  <c r="A26" i="3"/>
  <c r="G26" i="3"/>
  <c r="A27" i="3"/>
  <c r="G27" i="3"/>
  <c r="A28" i="3"/>
  <c r="G28" i="3"/>
  <c r="A29" i="3"/>
  <c r="G29" i="3"/>
  <c r="A30" i="3"/>
  <c r="G30" i="3"/>
  <c r="A31" i="3"/>
  <c r="G31" i="3"/>
  <c r="A32" i="3"/>
  <c r="G32" i="3"/>
  <c r="A33" i="3"/>
  <c r="G33" i="3"/>
  <c r="A34" i="3"/>
  <c r="G34" i="3"/>
  <c r="A35" i="3"/>
  <c r="G35" i="3"/>
  <c r="A36" i="3"/>
  <c r="G36" i="3"/>
  <c r="A37" i="3"/>
  <c r="G37" i="3"/>
  <c r="A38" i="3"/>
  <c r="G38" i="3"/>
  <c r="A39" i="3"/>
  <c r="G39" i="3"/>
  <c r="A40" i="3"/>
  <c r="G40" i="3"/>
  <c r="A41" i="3"/>
  <c r="G41" i="3"/>
  <c r="A42" i="3"/>
  <c r="G42" i="3"/>
  <c r="A43" i="3"/>
  <c r="G43" i="3"/>
  <c r="A44" i="3"/>
  <c r="G44" i="3"/>
  <c r="A45" i="3"/>
  <c r="G45" i="3"/>
  <c r="A46" i="3"/>
  <c r="G46" i="3"/>
  <c r="A47" i="3"/>
  <c r="G47" i="3"/>
  <c r="A48" i="3"/>
  <c r="G48" i="3"/>
  <c r="A49" i="3"/>
  <c r="G49" i="3"/>
  <c r="A50" i="3"/>
  <c r="G50" i="3"/>
  <c r="A51" i="3"/>
  <c r="G51" i="3"/>
  <c r="A5" i="5"/>
  <c r="A4" i="5"/>
  <c r="G4" i="5"/>
  <c r="I4" i="5"/>
  <c r="A8" i="5"/>
  <c r="G5" i="5"/>
  <c r="I5" i="5"/>
  <c r="A12" i="5"/>
  <c r="G12" i="5"/>
  <c r="I12" i="5"/>
  <c r="A13" i="5"/>
  <c r="G8" i="5"/>
  <c r="I8" i="5"/>
  <c r="A9" i="5"/>
  <c r="G10" i="5"/>
  <c r="I10" i="5"/>
  <c r="A11" i="5"/>
  <c r="A7" i="5"/>
  <c r="G13" i="5"/>
  <c r="I13" i="5"/>
  <c r="A10" i="5"/>
  <c r="G7" i="5"/>
  <c r="I7" i="5"/>
  <c r="G9" i="5"/>
  <c r="I9" i="5"/>
  <c r="A6" i="5"/>
  <c r="G11" i="5"/>
  <c r="I11" i="5"/>
  <c r="I6" i="5"/>
  <c r="A14" i="5"/>
  <c r="G14" i="5"/>
  <c r="I14" i="5"/>
  <c r="A15" i="5"/>
  <c r="G15" i="5"/>
  <c r="I15" i="5"/>
  <c r="A16" i="5"/>
  <c r="G16" i="5"/>
  <c r="I16" i="5"/>
  <c r="A17" i="5"/>
  <c r="G17" i="5"/>
  <c r="I17" i="5"/>
  <c r="A18" i="5"/>
  <c r="G18" i="5"/>
  <c r="I18" i="5"/>
  <c r="A19" i="5"/>
  <c r="G19" i="5"/>
  <c r="I19" i="5"/>
  <c r="A20" i="5"/>
  <c r="G20" i="5"/>
  <c r="I20" i="5"/>
  <c r="A21" i="5"/>
  <c r="G21" i="5"/>
  <c r="I21" i="5"/>
  <c r="A22" i="5"/>
  <c r="G22" i="5"/>
  <c r="I22" i="5"/>
  <c r="A23" i="5"/>
  <c r="G23" i="5"/>
  <c r="I23" i="5"/>
  <c r="A24" i="5"/>
  <c r="G24" i="5"/>
  <c r="I24" i="5"/>
  <c r="A25" i="5"/>
  <c r="G25" i="5"/>
  <c r="I25" i="5"/>
  <c r="A26" i="5"/>
  <c r="G26" i="5"/>
  <c r="I26" i="5"/>
  <c r="A27" i="5"/>
  <c r="G27" i="5"/>
  <c r="I27" i="5"/>
  <c r="A28" i="5"/>
  <c r="G28" i="5"/>
  <c r="I28" i="5"/>
  <c r="A29" i="5"/>
  <c r="G29" i="5"/>
  <c r="I29" i="5"/>
  <c r="A30" i="5"/>
  <c r="G30" i="5"/>
  <c r="I30" i="5"/>
  <c r="A31" i="5"/>
  <c r="G31" i="5"/>
  <c r="I31" i="5"/>
  <c r="A32" i="5"/>
  <c r="G32" i="5"/>
  <c r="I32" i="5"/>
  <c r="A33" i="5"/>
  <c r="G33" i="5"/>
  <c r="I33" i="5"/>
  <c r="A34" i="5"/>
  <c r="G34" i="5"/>
  <c r="I34" i="5"/>
  <c r="A35" i="5"/>
  <c r="G35" i="5"/>
  <c r="I35" i="5"/>
  <c r="A36" i="5"/>
  <c r="G36" i="5"/>
  <c r="I36" i="5"/>
  <c r="A37" i="5"/>
  <c r="G37" i="5"/>
  <c r="I37" i="5"/>
  <c r="A38" i="5"/>
  <c r="G38" i="5"/>
  <c r="I38" i="5"/>
  <c r="A39" i="5"/>
  <c r="G39" i="5"/>
  <c r="I39" i="5"/>
  <c r="A40" i="5"/>
  <c r="G40" i="5"/>
  <c r="I40" i="5"/>
  <c r="A41" i="5"/>
  <c r="G41" i="5"/>
  <c r="I41" i="5"/>
  <c r="A42" i="5"/>
  <c r="G42" i="5"/>
  <c r="I42" i="5"/>
  <c r="A43" i="5"/>
  <c r="G43" i="5"/>
  <c r="I43" i="5"/>
  <c r="A44" i="5"/>
  <c r="G44" i="5"/>
  <c r="I44" i="5"/>
  <c r="A45" i="5"/>
  <c r="G45" i="5"/>
  <c r="I45" i="5"/>
  <c r="A46" i="5"/>
  <c r="G46" i="5"/>
  <c r="I46" i="5"/>
  <c r="A47" i="5"/>
  <c r="G47" i="5"/>
  <c r="I47" i="5"/>
  <c r="A48" i="5"/>
  <c r="G48" i="5"/>
  <c r="I48" i="5"/>
  <c r="A49" i="5"/>
  <c r="G49" i="5"/>
  <c r="I49" i="5"/>
  <c r="A8" i="4"/>
  <c r="G8" i="4"/>
  <c r="A4" i="4"/>
  <c r="G4" i="4"/>
  <c r="A5" i="4"/>
  <c r="G5" i="4"/>
  <c r="A11" i="4"/>
  <c r="G11" i="4"/>
  <c r="A6" i="4"/>
  <c r="G6" i="4"/>
  <c r="A9" i="4"/>
  <c r="G9" i="4"/>
  <c r="A12" i="4"/>
  <c r="G12" i="4"/>
  <c r="A7" i="4"/>
  <c r="G7" i="4"/>
  <c r="A10" i="4"/>
  <c r="G10" i="4"/>
  <c r="A13" i="4"/>
  <c r="G13" i="4"/>
  <c r="A14" i="4"/>
  <c r="G14" i="4"/>
  <c r="A15" i="4"/>
  <c r="G15" i="4"/>
  <c r="A16" i="4"/>
  <c r="G16" i="4"/>
  <c r="A17" i="4"/>
  <c r="G17" i="4"/>
  <c r="A18" i="4"/>
  <c r="G18" i="4"/>
  <c r="A19" i="4"/>
  <c r="G19" i="4"/>
  <c r="A20" i="4"/>
  <c r="G20" i="4"/>
  <c r="A21" i="4"/>
  <c r="G21" i="4"/>
  <c r="A22" i="4"/>
  <c r="G22" i="4"/>
  <c r="A23" i="4"/>
  <c r="G23" i="4"/>
  <c r="A24" i="4"/>
  <c r="G24" i="4"/>
  <c r="A25" i="4"/>
  <c r="G25" i="4"/>
  <c r="A26" i="4"/>
  <c r="G26" i="4"/>
  <c r="A27" i="4"/>
  <c r="G27" i="4"/>
  <c r="A28" i="4"/>
  <c r="G28" i="4"/>
  <c r="A29" i="4"/>
  <c r="G29" i="4"/>
  <c r="A30" i="4"/>
  <c r="G30" i="4"/>
  <c r="A31" i="4"/>
  <c r="G31" i="4"/>
  <c r="A32" i="4"/>
  <c r="G32" i="4"/>
  <c r="A33" i="4"/>
  <c r="G33" i="4"/>
  <c r="A34" i="4"/>
  <c r="G34" i="4"/>
  <c r="A35" i="4"/>
  <c r="G35" i="4"/>
  <c r="A36" i="4"/>
  <c r="G36" i="4"/>
  <c r="A37" i="4"/>
  <c r="G37" i="4"/>
  <c r="A38" i="4"/>
  <c r="G38" i="4"/>
  <c r="A39" i="4"/>
  <c r="G39" i="4"/>
  <c r="A40" i="4"/>
  <c r="G40" i="4"/>
  <c r="A41" i="4"/>
  <c r="G41" i="4"/>
  <c r="A42" i="4"/>
  <c r="G42" i="4"/>
  <c r="A43" i="4"/>
  <c r="G43" i="4"/>
  <c r="A44" i="4"/>
  <c r="G44" i="4"/>
  <c r="A45" i="4"/>
  <c r="G45" i="4"/>
  <c r="A46" i="4"/>
  <c r="G46" i="4"/>
  <c r="A47" i="4"/>
  <c r="G47" i="4"/>
  <c r="A48" i="4"/>
  <c r="G48" i="4"/>
  <c r="A49" i="4"/>
  <c r="G49" i="4"/>
  <c r="A50" i="4"/>
  <c r="G50" i="4"/>
  <c r="A51" i="4"/>
  <c r="G51" i="4"/>
  <c r="S21" i="2"/>
  <c r="U21" i="2"/>
  <c r="V21" i="2"/>
  <c r="AC21" i="2" s="1"/>
  <c r="W21" i="2"/>
  <c r="X21" i="2"/>
  <c r="Y21" i="2"/>
  <c r="Z21" i="2"/>
  <c r="AA21" i="2"/>
  <c r="AB21" i="2"/>
  <c r="W22" i="2"/>
  <c r="X22" i="2"/>
  <c r="Z22" i="2"/>
  <c r="AA22" i="2"/>
  <c r="AB22" i="2"/>
  <c r="S22" i="2"/>
  <c r="U22" i="2"/>
  <c r="Y22" i="2" s="1"/>
  <c r="M24" i="2"/>
  <c r="S24" i="2"/>
  <c r="U24" i="2"/>
  <c r="V24" i="2"/>
  <c r="W24" i="2"/>
  <c r="H24" i="2" s="1"/>
  <c r="H26" i="2" s="1"/>
  <c r="X24" i="2"/>
  <c r="Y24" i="2"/>
  <c r="Z24" i="2"/>
  <c r="AA24" i="2"/>
  <c r="AB24" i="2"/>
  <c r="W25" i="2"/>
  <c r="X25" i="2"/>
  <c r="Y25" i="2"/>
  <c r="Z25" i="2"/>
  <c r="AA25" i="2"/>
  <c r="AB25" i="2"/>
  <c r="AC24" i="2"/>
  <c r="M25" i="2"/>
  <c r="S25" i="2"/>
  <c r="U25" i="2"/>
  <c r="M27" i="2"/>
  <c r="S27" i="2"/>
  <c r="U27" i="2"/>
  <c r="V27" i="2"/>
  <c r="W27" i="2"/>
  <c r="X27" i="2"/>
  <c r="Y27" i="2"/>
  <c r="Z27" i="2"/>
  <c r="AA27" i="2"/>
  <c r="AB27" i="2"/>
  <c r="AC27" i="2"/>
  <c r="W28" i="2"/>
  <c r="X28" i="2"/>
  <c r="Y28" i="2"/>
  <c r="Z28" i="2"/>
  <c r="AA28" i="2"/>
  <c r="AB28" i="2"/>
  <c r="M28" i="2"/>
  <c r="S28" i="2"/>
  <c r="U28" i="2"/>
  <c r="M30" i="2"/>
  <c r="S30" i="2"/>
  <c r="U30" i="2"/>
  <c r="V30" i="2"/>
  <c r="W30" i="2"/>
  <c r="X30" i="2"/>
  <c r="Y30" i="2"/>
  <c r="Z30" i="2"/>
  <c r="AA30" i="2"/>
  <c r="AB30" i="2"/>
  <c r="W31" i="2"/>
  <c r="X31" i="2"/>
  <c r="Y31" i="2"/>
  <c r="Z31" i="2"/>
  <c r="AA31" i="2"/>
  <c r="AB31" i="2"/>
  <c r="AC30" i="2"/>
  <c r="H30" i="2"/>
  <c r="G30" i="2" s="1"/>
  <c r="M31" i="2"/>
  <c r="S31" i="2"/>
  <c r="U31" i="2"/>
  <c r="M33" i="2"/>
  <c r="S33" i="2"/>
  <c r="U33" i="2"/>
  <c r="V33" i="2"/>
  <c r="W33" i="2"/>
  <c r="X33" i="2"/>
  <c r="Y33" i="2"/>
  <c r="Z33" i="2"/>
  <c r="AA33" i="2"/>
  <c r="AB33" i="2"/>
  <c r="W34" i="2"/>
  <c r="X34" i="2"/>
  <c r="Y34" i="2"/>
  <c r="Z34" i="2"/>
  <c r="AA34" i="2"/>
  <c r="AB34" i="2"/>
  <c r="AC33" i="2"/>
  <c r="H33" i="2" s="1"/>
  <c r="M34" i="2"/>
  <c r="S34" i="2"/>
  <c r="U34" i="2"/>
  <c r="M36" i="2"/>
  <c r="S36" i="2"/>
  <c r="U36" i="2"/>
  <c r="V36" i="2"/>
  <c r="W36" i="2"/>
  <c r="X36" i="2"/>
  <c r="Y36" i="2"/>
  <c r="Z36" i="2"/>
  <c r="AA36" i="2"/>
  <c r="AB36" i="2"/>
  <c r="W37" i="2"/>
  <c r="X37" i="2"/>
  <c r="Y37" i="2"/>
  <c r="Z37" i="2"/>
  <c r="AA37" i="2"/>
  <c r="AB37" i="2"/>
  <c r="AC36" i="2"/>
  <c r="M37" i="2"/>
  <c r="S37" i="2"/>
  <c r="U37" i="2"/>
  <c r="M39" i="2"/>
  <c r="S39" i="2"/>
  <c r="U39" i="2"/>
  <c r="V39" i="2"/>
  <c r="W39" i="2"/>
  <c r="H39" i="2" s="1"/>
  <c r="X39" i="2"/>
  <c r="Y39" i="2"/>
  <c r="Z39" i="2"/>
  <c r="AA39" i="2"/>
  <c r="AB39" i="2"/>
  <c r="AC39" i="2"/>
  <c r="W40" i="2"/>
  <c r="X40" i="2"/>
  <c r="Y40" i="2"/>
  <c r="Z40" i="2"/>
  <c r="AA40" i="2"/>
  <c r="AB40" i="2"/>
  <c r="M40" i="2"/>
  <c r="S40" i="2"/>
  <c r="U40" i="2"/>
  <c r="M42" i="2"/>
  <c r="S42" i="2"/>
  <c r="U42" i="2"/>
  <c r="V42" i="2"/>
  <c r="W42" i="2"/>
  <c r="X42" i="2"/>
  <c r="Y42" i="2"/>
  <c r="Z42" i="2"/>
  <c r="AA42" i="2"/>
  <c r="AB42" i="2"/>
  <c r="W43" i="2"/>
  <c r="X43" i="2"/>
  <c r="Y43" i="2"/>
  <c r="Z43" i="2"/>
  <c r="AA43" i="2"/>
  <c r="AB43" i="2"/>
  <c r="AC42" i="2"/>
  <c r="M43" i="2"/>
  <c r="S43" i="2"/>
  <c r="U43" i="2"/>
  <c r="M45" i="2"/>
  <c r="S45" i="2"/>
  <c r="U45" i="2"/>
  <c r="V45" i="2"/>
  <c r="W45" i="2"/>
  <c r="X45" i="2"/>
  <c r="Y45" i="2"/>
  <c r="Z45" i="2"/>
  <c r="AA45" i="2"/>
  <c r="AB45" i="2"/>
  <c r="AC45" i="2"/>
  <c r="W46" i="2"/>
  <c r="X46" i="2"/>
  <c r="Y46" i="2"/>
  <c r="Z46" i="2"/>
  <c r="AA46" i="2"/>
  <c r="AB46" i="2"/>
  <c r="M46" i="2"/>
  <c r="S46" i="2"/>
  <c r="U46" i="2"/>
  <c r="M48" i="2"/>
  <c r="S48" i="2"/>
  <c r="U48" i="2"/>
  <c r="V48" i="2"/>
  <c r="W48" i="2"/>
  <c r="H48" i="2" s="1"/>
  <c r="X48" i="2"/>
  <c r="Y48" i="2"/>
  <c r="Z48" i="2"/>
  <c r="AA48" i="2"/>
  <c r="AB48" i="2"/>
  <c r="W49" i="2"/>
  <c r="X49" i="2"/>
  <c r="Y49" i="2"/>
  <c r="Z49" i="2"/>
  <c r="AA49" i="2"/>
  <c r="AB49" i="2"/>
  <c r="AC48" i="2"/>
  <c r="M49" i="2"/>
  <c r="S49" i="2"/>
  <c r="U49" i="2"/>
  <c r="M51" i="2"/>
  <c r="S51" i="2"/>
  <c r="U51" i="2"/>
  <c r="V51" i="2"/>
  <c r="W51" i="2"/>
  <c r="X51" i="2"/>
  <c r="Y51" i="2"/>
  <c r="Z51" i="2"/>
  <c r="AA51" i="2"/>
  <c r="AB51" i="2"/>
  <c r="AC51" i="2"/>
  <c r="W52" i="2"/>
  <c r="X52" i="2"/>
  <c r="Y52" i="2"/>
  <c r="Z52" i="2"/>
  <c r="AA52" i="2"/>
  <c r="AB52" i="2"/>
  <c r="M52" i="2"/>
  <c r="S52" i="2"/>
  <c r="U52" i="2"/>
  <c r="A6" i="7"/>
  <c r="G6" i="7"/>
  <c r="A10" i="7"/>
  <c r="G10" i="7"/>
  <c r="A7" i="7"/>
  <c r="G7" i="7"/>
  <c r="A8" i="7"/>
  <c r="G8" i="7"/>
  <c r="A13" i="7"/>
  <c r="G13" i="7"/>
  <c r="A15" i="7"/>
  <c r="G15" i="7"/>
  <c r="A5" i="7"/>
  <c r="G5" i="7"/>
  <c r="A4" i="7"/>
  <c r="G4" i="7"/>
  <c r="A14" i="7"/>
  <c r="G14" i="7"/>
  <c r="A9" i="7"/>
  <c r="G9" i="7"/>
  <c r="A11" i="7"/>
  <c r="G11" i="7"/>
  <c r="A12" i="7"/>
  <c r="G12" i="7"/>
  <c r="A16" i="7"/>
  <c r="G16" i="7"/>
  <c r="A17" i="7"/>
  <c r="G17" i="7"/>
  <c r="A18" i="7"/>
  <c r="G18" i="7"/>
  <c r="A19" i="7"/>
  <c r="G19" i="7"/>
  <c r="A20" i="7"/>
  <c r="G20" i="7"/>
  <c r="A21" i="7"/>
  <c r="G21" i="7"/>
  <c r="A22" i="7"/>
  <c r="G22" i="7"/>
  <c r="A23" i="7"/>
  <c r="G23" i="7"/>
  <c r="A24" i="7"/>
  <c r="G24" i="7"/>
  <c r="A25" i="7"/>
  <c r="G25" i="7"/>
  <c r="A26" i="7"/>
  <c r="G26" i="7"/>
  <c r="A27" i="7"/>
  <c r="G27" i="7"/>
  <c r="A28" i="7"/>
  <c r="G28" i="7"/>
  <c r="A29" i="7"/>
  <c r="G29" i="7"/>
  <c r="A30" i="7"/>
  <c r="G30" i="7"/>
  <c r="A31" i="7"/>
  <c r="G31" i="7"/>
  <c r="A32" i="7"/>
  <c r="G32" i="7"/>
  <c r="A33" i="7"/>
  <c r="G33" i="7"/>
  <c r="A34" i="7"/>
  <c r="G34" i="7"/>
  <c r="A35" i="7"/>
  <c r="G35" i="7"/>
  <c r="A36" i="7"/>
  <c r="G36" i="7"/>
  <c r="A37" i="7"/>
  <c r="G37" i="7"/>
  <c r="A38" i="7"/>
  <c r="G38" i="7"/>
  <c r="A39" i="7"/>
  <c r="G39" i="7"/>
  <c r="A40" i="7"/>
  <c r="G40" i="7"/>
  <c r="A41" i="7"/>
  <c r="G41" i="7"/>
  <c r="A42" i="7"/>
  <c r="G42" i="7"/>
  <c r="A43" i="7"/>
  <c r="G43" i="7"/>
  <c r="A44" i="7"/>
  <c r="G44" i="7"/>
  <c r="A45" i="7"/>
  <c r="G45" i="7"/>
  <c r="A46" i="7"/>
  <c r="G46" i="7"/>
  <c r="A47" i="7"/>
  <c r="G47" i="7"/>
  <c r="A48" i="7"/>
  <c r="G48" i="7"/>
  <c r="A49" i="7"/>
  <c r="G49" i="7"/>
  <c r="A50" i="7"/>
  <c r="G50" i="7"/>
  <c r="A51" i="7"/>
  <c r="G51" i="7"/>
  <c r="A5" i="8"/>
  <c r="G4" i="8"/>
  <c r="A12" i="8"/>
  <c r="G11" i="8"/>
  <c r="A8" i="8"/>
  <c r="A6" i="8"/>
  <c r="G15" i="8"/>
  <c r="A10" i="8"/>
  <c r="A9" i="8"/>
  <c r="G14" i="8"/>
  <c r="A11" i="8"/>
  <c r="G13" i="8"/>
  <c r="A13" i="8"/>
  <c r="G17" i="8"/>
  <c r="A14" i="8"/>
  <c r="G12" i="8"/>
  <c r="A7" i="8"/>
  <c r="G6" i="8"/>
  <c r="A17" i="8"/>
  <c r="G5" i="8"/>
  <c r="A16" i="8"/>
  <c r="G7" i="8"/>
  <c r="G9" i="8"/>
  <c r="G10" i="8"/>
  <c r="G8" i="8"/>
  <c r="G16" i="8"/>
  <c r="A15" i="8"/>
  <c r="A4" i="8"/>
  <c r="A18" i="8"/>
  <c r="G18" i="8"/>
  <c r="A19" i="8"/>
  <c r="G19" i="8"/>
  <c r="A20" i="8"/>
  <c r="G20" i="8"/>
  <c r="A21" i="8"/>
  <c r="G21" i="8"/>
  <c r="A22" i="8"/>
  <c r="G22" i="8"/>
  <c r="A23" i="8"/>
  <c r="G23" i="8"/>
  <c r="A24" i="8"/>
  <c r="G24" i="8"/>
  <c r="A25" i="8"/>
  <c r="G25" i="8"/>
  <c r="A26" i="8"/>
  <c r="G26" i="8"/>
  <c r="A27" i="8"/>
  <c r="G27" i="8"/>
  <c r="A28" i="8"/>
  <c r="G28" i="8"/>
  <c r="A29" i="8"/>
  <c r="G29" i="8"/>
  <c r="A30" i="8"/>
  <c r="G30" i="8"/>
  <c r="A31" i="8"/>
  <c r="G31" i="8"/>
  <c r="A32" i="8"/>
  <c r="G32" i="8"/>
  <c r="A33" i="8"/>
  <c r="G33" i="8"/>
  <c r="A34" i="8"/>
  <c r="G34" i="8"/>
  <c r="A35" i="8"/>
  <c r="G35" i="8"/>
  <c r="A36" i="8"/>
  <c r="G36" i="8"/>
  <c r="A37" i="8"/>
  <c r="G37" i="8"/>
  <c r="A38" i="8"/>
  <c r="G38" i="8"/>
  <c r="A39" i="8"/>
  <c r="G39" i="8"/>
  <c r="A40" i="8"/>
  <c r="G40" i="8"/>
  <c r="A41" i="8"/>
  <c r="G41" i="8"/>
  <c r="A42" i="8"/>
  <c r="G42" i="8"/>
  <c r="A43" i="8"/>
  <c r="G43" i="8"/>
  <c r="A44" i="8"/>
  <c r="G44" i="8"/>
  <c r="A45" i="8"/>
  <c r="G45" i="8"/>
  <c r="A46" i="8"/>
  <c r="G46" i="8"/>
  <c r="A47" i="8"/>
  <c r="G47" i="8"/>
  <c r="A6" i="9"/>
  <c r="E6" i="9"/>
  <c r="G6" i="9"/>
  <c r="A5" i="9"/>
  <c r="E5" i="9"/>
  <c r="G5" i="9"/>
  <c r="A4" i="9"/>
  <c r="E4" i="9"/>
  <c r="G4" i="9"/>
  <c r="A7" i="9"/>
  <c r="E7" i="9"/>
  <c r="G7" i="9"/>
  <c r="A8" i="9"/>
  <c r="E8" i="9"/>
  <c r="G8" i="9"/>
  <c r="A9" i="9"/>
  <c r="E9" i="9"/>
  <c r="G9" i="9"/>
  <c r="A10" i="9"/>
  <c r="E10" i="9"/>
  <c r="G10" i="9"/>
  <c r="A11" i="9"/>
  <c r="E11" i="9"/>
  <c r="G11" i="9"/>
  <c r="A12" i="9"/>
  <c r="E12" i="9"/>
  <c r="G12" i="9"/>
  <c r="A13" i="9"/>
  <c r="E13" i="9"/>
  <c r="G13" i="9"/>
  <c r="A14" i="9"/>
  <c r="E14" i="9"/>
  <c r="G14" i="9"/>
  <c r="A15" i="9"/>
  <c r="E15" i="9"/>
  <c r="G15" i="9"/>
  <c r="A16" i="9"/>
  <c r="E16" i="9"/>
  <c r="G16" i="9"/>
  <c r="A17" i="9"/>
  <c r="E17" i="9"/>
  <c r="G17" i="9"/>
  <c r="A18" i="9"/>
  <c r="E18" i="9"/>
  <c r="G18" i="9"/>
  <c r="A19" i="9"/>
  <c r="E19" i="9"/>
  <c r="G19" i="9"/>
  <c r="A20" i="9"/>
  <c r="E20" i="9"/>
  <c r="G20" i="9"/>
  <c r="A21" i="9"/>
  <c r="E21" i="9"/>
  <c r="G21" i="9"/>
  <c r="A22" i="9"/>
  <c r="E22" i="9"/>
  <c r="G22" i="9"/>
  <c r="A23" i="9"/>
  <c r="E23" i="9"/>
  <c r="G23" i="9"/>
  <c r="A24" i="9"/>
  <c r="E24" i="9"/>
  <c r="G24" i="9"/>
  <c r="A25" i="9"/>
  <c r="E25" i="9"/>
  <c r="G25" i="9"/>
  <c r="A26" i="9"/>
  <c r="E26" i="9"/>
  <c r="G26" i="9"/>
  <c r="A27" i="9"/>
  <c r="E27" i="9"/>
  <c r="G27" i="9"/>
  <c r="A28" i="9"/>
  <c r="E28" i="9"/>
  <c r="G28" i="9"/>
  <c r="A29" i="9"/>
  <c r="E29" i="9"/>
  <c r="G29" i="9"/>
  <c r="A30" i="9"/>
  <c r="E30" i="9"/>
  <c r="G30" i="9"/>
  <c r="A31" i="9"/>
  <c r="E31" i="9"/>
  <c r="G31" i="9"/>
  <c r="A32" i="9"/>
  <c r="E32" i="9"/>
  <c r="G32" i="9"/>
  <c r="A33" i="9"/>
  <c r="E33" i="9"/>
  <c r="G33" i="9"/>
  <c r="A34" i="9"/>
  <c r="E34" i="9"/>
  <c r="G34" i="9"/>
  <c r="A35" i="9"/>
  <c r="E35" i="9"/>
  <c r="G35" i="9"/>
  <c r="A10" i="6"/>
  <c r="G6" i="6"/>
  <c r="A6" i="6"/>
  <c r="G9" i="6"/>
  <c r="A7" i="6"/>
  <c r="G13" i="6"/>
  <c r="A8" i="6"/>
  <c r="G10" i="6"/>
  <c r="A12" i="6"/>
  <c r="G7" i="6"/>
  <c r="A4" i="6"/>
  <c r="G5" i="6"/>
  <c r="A11" i="6"/>
  <c r="G4" i="6"/>
  <c r="A5" i="6"/>
  <c r="G12" i="6"/>
  <c r="A9" i="6"/>
  <c r="G8" i="6"/>
  <c r="A13" i="6"/>
  <c r="G11" i="6"/>
  <c r="A14" i="6"/>
  <c r="G14" i="6"/>
  <c r="A15" i="6"/>
  <c r="G15" i="6"/>
  <c r="A16" i="6"/>
  <c r="G16" i="6"/>
  <c r="A17" i="6"/>
  <c r="G17" i="6"/>
  <c r="A18" i="6"/>
  <c r="G18" i="6"/>
  <c r="A19" i="6"/>
  <c r="G19" i="6"/>
  <c r="A20" i="6"/>
  <c r="G20" i="6"/>
  <c r="A21" i="6"/>
  <c r="G21" i="6"/>
  <c r="A22" i="6"/>
  <c r="G22" i="6"/>
  <c r="A23" i="6"/>
  <c r="G23" i="6"/>
  <c r="A24" i="6"/>
  <c r="G24" i="6"/>
  <c r="A25" i="6"/>
  <c r="G25" i="6"/>
  <c r="A26" i="6"/>
  <c r="G26" i="6"/>
  <c r="A27" i="6"/>
  <c r="G27" i="6"/>
  <c r="A28" i="6"/>
  <c r="G28" i="6"/>
  <c r="A29" i="6"/>
  <c r="G29" i="6"/>
  <c r="A30" i="6"/>
  <c r="G30" i="6"/>
  <c r="A31" i="6"/>
  <c r="G31" i="6"/>
  <c r="A32" i="6"/>
  <c r="G32" i="6"/>
  <c r="A33" i="6"/>
  <c r="G33" i="6"/>
  <c r="A34" i="6"/>
  <c r="G34" i="6"/>
  <c r="A35" i="6"/>
  <c r="G35" i="6"/>
  <c r="A36" i="6"/>
  <c r="G36" i="6"/>
  <c r="A37" i="6"/>
  <c r="G37" i="6"/>
  <c r="A38" i="6"/>
  <c r="G38" i="6"/>
  <c r="A39" i="6"/>
  <c r="G39" i="6"/>
  <c r="A40" i="6"/>
  <c r="G40" i="6"/>
  <c r="A41" i="6"/>
  <c r="G41" i="6"/>
  <c r="A42" i="6"/>
  <c r="G42" i="6"/>
  <c r="A43" i="6"/>
  <c r="G43" i="6"/>
  <c r="A44" i="6"/>
  <c r="G44" i="6"/>
  <c r="A45" i="6"/>
  <c r="G45" i="6"/>
  <c r="A46" i="6"/>
  <c r="G46" i="6"/>
  <c r="A47" i="6"/>
  <c r="G47" i="6"/>
  <c r="A48" i="6"/>
  <c r="G48" i="6"/>
  <c r="A49" i="6"/>
  <c r="G49" i="6"/>
  <c r="A50" i="6"/>
  <c r="G50" i="6"/>
  <c r="A51" i="6"/>
  <c r="G51" i="6"/>
  <c r="H32" i="2"/>
  <c r="H42" i="2"/>
  <c r="G42" i="2" s="1"/>
  <c r="H44" i="2"/>
  <c r="G48" i="2" l="1"/>
  <c r="B48" i="2"/>
  <c r="H49" i="2"/>
  <c r="H40" i="2"/>
  <c r="H41" i="2"/>
  <c r="G39" i="2"/>
  <c r="H31" i="2"/>
  <c r="H51" i="2"/>
  <c r="H45" i="2"/>
  <c r="H47" i="2" s="1"/>
  <c r="H36" i="2"/>
  <c r="H27" i="2"/>
  <c r="H28" i="2" s="1"/>
  <c r="H21" i="2"/>
  <c r="B33" i="2"/>
  <c r="H35" i="2"/>
  <c r="G33" i="2"/>
  <c r="H34" i="2"/>
  <c r="B51" i="2"/>
  <c r="H52" i="2"/>
  <c r="G51" i="2"/>
  <c r="H53" i="2"/>
  <c r="H46" i="2"/>
  <c r="B45" i="2"/>
  <c r="H38" i="2"/>
  <c r="H37" i="2"/>
  <c r="B36" i="2"/>
  <c r="G36" i="2"/>
  <c r="H29" i="2"/>
  <c r="B27" i="2"/>
  <c r="H25" i="2"/>
  <c r="B42" i="2"/>
  <c r="B39" i="2"/>
  <c r="H43" i="2"/>
  <c r="H50" i="2"/>
  <c r="B30" i="2"/>
  <c r="G24" i="2"/>
  <c r="H18" i="2"/>
  <c r="H19" i="2" s="1"/>
  <c r="H12" i="2"/>
  <c r="G12" i="2" s="1"/>
  <c r="G21" i="2"/>
  <c r="H15" i="2"/>
  <c r="G15" i="2" s="1"/>
  <c r="H9" i="2"/>
  <c r="H20" i="2"/>
  <c r="H10" i="2" s="1"/>
  <c r="G9" i="2"/>
  <c r="H13" i="2"/>
  <c r="G27" i="2" l="1"/>
  <c r="G45" i="2"/>
  <c r="G18" i="2"/>
  <c r="H14" i="2"/>
  <c r="H11" i="2"/>
  <c r="H16" i="2" l="1"/>
  <c r="H17" i="2"/>
  <c r="H22" i="2" l="1"/>
  <c r="H23" i="2"/>
</calcChain>
</file>

<file path=xl/sharedStrings.xml><?xml version="1.0" encoding="utf-8"?>
<sst xmlns="http://schemas.openxmlformats.org/spreadsheetml/2006/main" count="366" uniqueCount="203">
  <si>
    <t>NÁVOD K POUŽITÍ EXCELU - aktualizovaná verze pro rok 2006 - pro kategorii Chlapci, ruční časy</t>
  </si>
  <si>
    <t>pro bodování CORNY středoškolského atletického poháru (jedna z řady možností)</t>
  </si>
  <si>
    <t>1.</t>
  </si>
  <si>
    <t>Pro bodování jsou připraveno 8 tabulek - 7 pro jednotlivé disciplíny a 1 pro celkové výsledky družstev. Tato tabulka</t>
  </si>
  <si>
    <r>
      <t xml:space="preserve">není provázána s jednotlivými disciplínami. </t>
    </r>
    <r>
      <rPr>
        <b/>
        <sz val="10"/>
        <rFont val="Arial CE"/>
        <family val="2"/>
        <charset val="238"/>
      </rPr>
      <t>Nepište nikdy do barevně označených buněk</t>
    </r>
    <r>
      <rPr>
        <sz val="10"/>
        <rFont val="Arial CE"/>
        <family val="2"/>
        <charset val="238"/>
      </rPr>
      <t xml:space="preserve">, ani </t>
    </r>
    <r>
      <rPr>
        <b/>
        <sz val="10"/>
        <rFont val="Arial CE"/>
        <family val="2"/>
        <charset val="238"/>
      </rPr>
      <t>obsah</t>
    </r>
    <r>
      <rPr>
        <sz val="10"/>
        <rFont val="Arial CE"/>
        <family val="2"/>
        <charset val="238"/>
      </rPr>
      <t xml:space="preserve"> </t>
    </r>
  </si>
  <si>
    <r>
      <t>těchto buněk nemažte (klávesou DEL)</t>
    </r>
    <r>
      <rPr>
        <sz val="10"/>
        <rFont val="Arial CE"/>
        <family val="2"/>
        <charset val="238"/>
      </rPr>
      <t>, jsou v nich buď vzorce nebo údaje, které by se neměly upravovat.</t>
    </r>
  </si>
  <si>
    <t xml:space="preserve">2. </t>
  </si>
  <si>
    <t xml:space="preserve">Než začnete vpisovat nové údaje (jména škol, okresy a výkony v disciplínách) do buněk k tomu určených, uložte  </t>
  </si>
  <si>
    <r>
      <t xml:space="preserve">tento soubor pod jiným jménem, nejlépe pod takovým, které vystihuje závod, který chcete obodovat </t>
    </r>
    <r>
      <rPr>
        <sz val="8"/>
        <rFont val="Arial CE"/>
        <family val="2"/>
        <charset val="238"/>
      </rPr>
      <t>(max. 8 znaků)</t>
    </r>
    <r>
      <rPr>
        <sz val="10"/>
        <rFont val="Arial CE"/>
        <family val="2"/>
        <charset val="238"/>
      </rPr>
      <t>.</t>
    </r>
  </si>
  <si>
    <r>
      <t xml:space="preserve">Například : </t>
    </r>
    <r>
      <rPr>
        <b/>
        <sz val="10"/>
        <rFont val="Arial CE"/>
        <family val="2"/>
        <charset val="238"/>
      </rPr>
      <t>okres-06-chlapci</t>
    </r>
    <r>
      <rPr>
        <sz val="10"/>
        <rFont val="Arial CE"/>
        <family val="2"/>
        <charset val="238"/>
      </rPr>
      <t xml:space="preserve"> což označuje okresní kolo v r. 2006, nebo </t>
    </r>
    <r>
      <rPr>
        <b/>
        <sz val="10"/>
        <rFont val="Arial CE"/>
        <family val="2"/>
        <charset val="238"/>
      </rPr>
      <t>CL-2006-chlapci</t>
    </r>
    <r>
      <rPr>
        <sz val="10"/>
        <rFont val="Arial CE"/>
        <family val="2"/>
        <charset val="238"/>
      </rPr>
      <t xml:space="preserve"> - okres Č.Lípa v r. 2006</t>
    </r>
  </si>
  <si>
    <r>
      <t xml:space="preserve">nebo       : </t>
    </r>
    <r>
      <rPr>
        <b/>
        <sz val="10"/>
        <rFont val="Arial CE"/>
        <family val="2"/>
        <charset val="238"/>
      </rPr>
      <t>kr-HKR06-chlapci</t>
    </r>
    <r>
      <rPr>
        <sz val="10"/>
        <rFont val="Arial CE"/>
        <family val="2"/>
        <charset val="238"/>
      </rPr>
      <t xml:space="preserve">    což označuje krajské kolo v královéhradeckém kraji v r. 2006.</t>
    </r>
  </si>
  <si>
    <t>Příklady údajů, zapsaných u celkových tabulek na řádcích 9-10 a 12-13 pak smažte nebo přepište novými daty.</t>
  </si>
  <si>
    <t xml:space="preserve">Totéž učiňte u jednotlivých disciplín na řádcích 4-6 a na posledním řádku stránky. </t>
  </si>
  <si>
    <t xml:space="preserve">3. </t>
  </si>
  <si>
    <r>
      <t xml:space="preserve">Tento soubor - s názvem </t>
    </r>
    <r>
      <rPr>
        <b/>
        <sz val="10"/>
        <rFont val="Arial CE"/>
        <family val="2"/>
        <charset val="238"/>
      </rPr>
      <t>CornSW06-Chlapci (rucni casy).xls</t>
    </r>
    <r>
      <rPr>
        <sz val="10"/>
        <rFont val="Arial CE"/>
        <family val="2"/>
        <charset val="238"/>
      </rPr>
      <t xml:space="preserve"> - si ponechávejte stále ve stejném stavu </t>
    </r>
  </si>
  <si>
    <t xml:space="preserve">pro případ, že v přejmenovaných souborech nechtěně změníte něco v buňkách se vzorci a bodování, </t>
  </si>
  <si>
    <t>či řazení přestane být bez chyb.</t>
  </si>
  <si>
    <t xml:space="preserve">4. </t>
  </si>
  <si>
    <r>
      <t>U celkové tabulky</t>
    </r>
    <r>
      <rPr>
        <sz val="10"/>
        <rFont val="Arial CE"/>
        <family val="2"/>
        <charset val="238"/>
      </rPr>
      <t xml:space="preserve"> se bodové hodnoty (součet za všechny zapsané výkony) objevují ve sloupci G ihned po </t>
    </r>
  </si>
  <si>
    <t xml:space="preserve">zapsání výkonů do příslušných políček. Jakmile je zapsán byť jediný výkon, objeví se ve sloupci B umístění </t>
  </si>
  <si>
    <t xml:space="preserve">družstva, které však nemusí korespondovat se skutečným  pořadím družstev - to stanovíte až po správném </t>
  </si>
  <si>
    <r>
      <t>seřazení dat</t>
    </r>
    <r>
      <rPr>
        <sz val="10"/>
        <rFont val="Arial CE"/>
        <family val="2"/>
        <charset val="238"/>
      </rPr>
      <t xml:space="preserve"> (Označit blok buněk E9 až T56, pak DATA - SEŘADIT  podle sloupce H - sestupně - OK)</t>
    </r>
  </si>
  <si>
    <t>5.</t>
  </si>
  <si>
    <r>
      <t xml:space="preserve">U jednotlivých disciplín </t>
    </r>
    <r>
      <rPr>
        <sz val="10"/>
        <rFont val="Arial CE"/>
        <family val="2"/>
        <charset val="238"/>
      </rPr>
      <t>se bodové hodnoty objevují ve sloupci G (výjimkou je běh na 800 m, u kterého jsou</t>
    </r>
  </si>
  <si>
    <t>bodové hodnoty ve sloupci I ). Popis řazení je uveden přímo v tabulkách pro jednoltivé disciplíny.</t>
  </si>
  <si>
    <t>6.</t>
  </si>
  <si>
    <t>Pokud se nevyznáte dobře v programu EXCEL, řaďte zapsaná data vždy pro celý blok, označený v záhlaví</t>
  </si>
  <si>
    <r>
      <t xml:space="preserve">jednotlivých listů, tj.   </t>
    </r>
    <r>
      <rPr>
        <b/>
        <sz val="10"/>
        <rFont val="Arial CE"/>
        <family val="2"/>
        <charset val="238"/>
      </rPr>
      <t xml:space="preserve">E9.T56, </t>
    </r>
    <r>
      <rPr>
        <sz val="10"/>
        <rFont val="Arial CE"/>
        <family val="2"/>
        <charset val="238"/>
      </rPr>
      <t>jinak se může stát, že řazení nebude</t>
    </r>
    <r>
      <rPr>
        <b/>
        <sz val="10"/>
        <rFont val="Arial CE"/>
        <family val="2"/>
        <charset val="238"/>
      </rPr>
      <t xml:space="preserve">  </t>
    </r>
    <r>
      <rPr>
        <sz val="10"/>
        <rFont val="Arial CE"/>
        <family val="2"/>
        <charset val="238"/>
      </rPr>
      <t>přesné. Jde o to, aby pro řazení byl vždy</t>
    </r>
  </si>
  <si>
    <t xml:space="preserve">brán do bloku ještě jeden řádek pod posledním řádkem s daty. Jinými slovy - pro každé družstvo jsou </t>
  </si>
  <si>
    <t>vyhrazeny 3 řádky - dva řádky dat a jeden řádek k oddělení od následujícího družstva.</t>
  </si>
  <si>
    <t>7.</t>
  </si>
  <si>
    <t xml:space="preserve">Pro snazší zapisování výkonů jednotlivých družstev ukládejte průběžný stav vždy bez seřazení a řaďte jen </t>
  </si>
  <si>
    <r>
      <t xml:space="preserve">tehdy, chcete-li </t>
    </r>
    <r>
      <rPr>
        <b/>
        <sz val="10"/>
        <rFont val="Arial CE"/>
        <family val="2"/>
        <charset val="238"/>
      </rPr>
      <t>vytisknout</t>
    </r>
    <r>
      <rPr>
        <sz val="10"/>
        <rFont val="Arial CE"/>
        <family val="2"/>
        <charset val="238"/>
      </rPr>
      <t xml:space="preserve"> průběžné pořadí. Po vytisknutí zavřete soubor a otevřete ho opět v té podobě, ve</t>
    </r>
  </si>
  <si>
    <t>které jsou zapsaná družstva na začátku závodu. Takto dosáhnete jednodušší orientace při zapisování výkonů</t>
  </si>
  <si>
    <t>ze zápisů. Možná se vám osvědčí jiný i způsob.</t>
  </si>
  <si>
    <t>8.</t>
  </si>
  <si>
    <r>
      <t xml:space="preserve">Vezměte na vědomí, že </t>
    </r>
    <r>
      <rPr>
        <b/>
        <sz val="10"/>
        <rFont val="Arial CE"/>
        <family val="2"/>
        <charset val="238"/>
      </rPr>
      <t>tato bodovací pomůcka je "jen" pro 16 družstev</t>
    </r>
    <r>
      <rPr>
        <sz val="10"/>
        <rFont val="Arial CE"/>
        <family val="2"/>
        <charset val="238"/>
      </rPr>
      <t xml:space="preserve"> (jedna stránka u celkové tabulky). </t>
    </r>
  </si>
  <si>
    <t xml:space="preserve">Z údajů za posledních osm let je zjištěno, že tento počet je dostatečný pro všechna okresní i krajská kola Corny </t>
  </si>
  <si>
    <t>středoškolského atletického poháru s výjimkou města Brna, jehož pořadatelé si jistě poradí.</t>
  </si>
  <si>
    <r>
      <t xml:space="preserve">Tabulky pro </t>
    </r>
    <r>
      <rPr>
        <sz val="10"/>
        <rFont val="Arial CE"/>
        <family val="2"/>
        <charset val="238"/>
      </rPr>
      <t>jednotlivé</t>
    </r>
    <r>
      <rPr>
        <b/>
        <sz val="10"/>
        <rFont val="Arial CE"/>
        <family val="2"/>
        <charset val="238"/>
      </rPr>
      <t xml:space="preserve"> disciplíny jsou tedy maximálně pro 48 závodníků</t>
    </r>
    <r>
      <rPr>
        <sz val="10"/>
        <rFont val="Arial CE"/>
        <family val="2"/>
        <charset val="238"/>
      </rPr>
      <t xml:space="preserve"> (jedna stránka u každé disciplíny). </t>
    </r>
  </si>
  <si>
    <t>9.</t>
  </si>
  <si>
    <r>
      <t xml:space="preserve">Údaje za </t>
    </r>
    <r>
      <rPr>
        <b/>
        <sz val="10"/>
        <rFont val="Arial CE"/>
        <family val="2"/>
        <charset val="238"/>
      </rPr>
      <t>každé družstvo zapisujte na dva k tomu určené řádky</t>
    </r>
    <r>
      <rPr>
        <sz val="10"/>
        <rFont val="Arial CE"/>
        <family val="2"/>
        <charset val="238"/>
      </rPr>
      <t>, další řádek je vždy mezera mezi družstvy.</t>
    </r>
  </si>
  <si>
    <r>
      <t xml:space="preserve">Vždy první řádky pro družstva jsou </t>
    </r>
    <r>
      <rPr>
        <b/>
        <sz val="10"/>
        <rFont val="Arial CE"/>
        <family val="2"/>
        <charset val="238"/>
      </rPr>
      <t>ve sloupcích B a G</t>
    </r>
    <r>
      <rPr>
        <sz val="10"/>
        <rFont val="Arial CE"/>
        <family val="2"/>
        <charset val="238"/>
      </rPr>
      <t xml:space="preserve"> označeny pro lepší orientaci </t>
    </r>
    <r>
      <rPr>
        <b/>
        <sz val="10"/>
        <rFont val="Arial CE"/>
        <family val="2"/>
        <charset val="238"/>
      </rPr>
      <t>jinou barvou</t>
    </r>
  </si>
  <si>
    <t>a to šedě</t>
  </si>
  <si>
    <t>nebo zeleně</t>
  </si>
  <si>
    <t>10.</t>
  </si>
  <si>
    <t xml:space="preserve">Výkony zapisujte do správného souboru podle toho, jakým způsobem jsou měřeny výkony v běžeckých </t>
  </si>
  <si>
    <t>disciplínách. Pokud zapíšete "ruční" časy do souboru pro časy "elektrické" bodování nebude správné.</t>
  </si>
  <si>
    <t>Používejte "chlapecké" soubory pro kategorii chlapců, "dívčí" soubory pro kategorii dívek.</t>
  </si>
  <si>
    <t>11.</t>
  </si>
  <si>
    <r>
      <t>Potřebnou administrativu závodu</t>
    </r>
    <r>
      <rPr>
        <sz val="10"/>
        <rFont val="Arial CE"/>
        <family val="2"/>
        <charset val="238"/>
      </rPr>
      <t xml:space="preserve"> (startovní listiny, zápisy pro rozhodčí) </t>
    </r>
    <r>
      <rPr>
        <b/>
        <sz val="10"/>
        <rFont val="Arial CE"/>
        <family val="2"/>
        <charset val="238"/>
      </rPr>
      <t>veďte podle svého</t>
    </r>
    <r>
      <rPr>
        <sz val="10"/>
        <rFont val="Arial CE"/>
        <family val="2"/>
        <charset val="238"/>
      </rPr>
      <t>, do celkové</t>
    </r>
  </si>
  <si>
    <t>tabulky zapisujte jen dva nejlepší výkony z každého družstva v každé disciplíně a jeden výkon ze štafety.</t>
  </si>
  <si>
    <r>
      <t>Mezi čísly pište čárky</t>
    </r>
    <r>
      <rPr>
        <sz val="10"/>
        <rFont val="Arial CE"/>
        <family val="2"/>
        <charset val="238"/>
      </rPr>
      <t>, nikoli tečky. Výkony z běhů na 800 m, 1500 m a štafet pište vždy do dvou políček</t>
    </r>
  </si>
  <si>
    <t xml:space="preserve">(zvlášť minuty a zvlášť zbytek výkonu), dvojtečka se objeví vždy sama ihned po zapsání druhé části času. </t>
  </si>
  <si>
    <r>
      <t xml:space="preserve">Dopustíte-li se </t>
    </r>
    <r>
      <rPr>
        <b/>
        <sz val="10"/>
        <rFont val="Arial CE"/>
        <family val="2"/>
        <charset val="238"/>
      </rPr>
      <t>chyby při zapisování dat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family val="2"/>
        <charset val="238"/>
      </rPr>
      <t>můžete</t>
    </r>
    <r>
      <rPr>
        <sz val="10"/>
        <rFont val="Arial CE"/>
        <family val="2"/>
        <charset val="238"/>
      </rPr>
      <t xml:space="preserve"> je </t>
    </r>
    <r>
      <rPr>
        <b/>
        <sz val="10"/>
        <rFont val="Arial CE"/>
        <family val="2"/>
        <charset val="238"/>
      </rPr>
      <t>kdykoliv opravit</t>
    </r>
    <r>
      <rPr>
        <sz val="10"/>
        <rFont val="Arial CE"/>
        <family val="2"/>
        <charset val="238"/>
      </rPr>
      <t xml:space="preserve">. Pokud se po opravě změní bodový </t>
    </r>
  </si>
  <si>
    <t>zisk družstva tak, že se změní jeho pořadí, seřaďte znovu data - popsáno v bodě 4.</t>
  </si>
  <si>
    <t>12.</t>
  </si>
  <si>
    <t xml:space="preserve">KONEČNÉ    (seřazené)    VERZE TABULEK LZE POVAŽOVAT ZA OFICIÁLNÍ VÝSLEDKY ZÁVODU. </t>
  </si>
  <si>
    <t xml:space="preserve">Věřím, že těchto 12 pokynů stačí k tomu, abyste byli s bodováním spokojeni a poskytovali     </t>
  </si>
  <si>
    <t>všem účastníkům Corny poháru správné výsledky.</t>
  </si>
  <si>
    <t>koukal@ftvs.cuni.cz - garant soutěže</t>
  </si>
  <si>
    <t>Výsledky Corny středoškolského atletického poháru</t>
  </si>
  <si>
    <t>řazení dat :</t>
  </si>
  <si>
    <t>Chlapci - ručně měřené časy</t>
  </si>
  <si>
    <t>označit blok E9.T56</t>
  </si>
  <si>
    <t>kolo :</t>
  </si>
  <si>
    <t>okresní</t>
  </si>
  <si>
    <t>Data - Seřadit</t>
  </si>
  <si>
    <t>místo:</t>
  </si>
  <si>
    <t>Česká Lípa</t>
  </si>
  <si>
    <t>datum :</t>
  </si>
  <si>
    <t>podle sloupce H - sestupně</t>
  </si>
  <si>
    <t>Body za jednotlivé disciplíny</t>
  </si>
  <si>
    <t>Poř.</t>
  </si>
  <si>
    <t>Škola, obec, ulice</t>
  </si>
  <si>
    <t>zkr.</t>
  </si>
  <si>
    <t>Součet</t>
  </si>
  <si>
    <t>100 m</t>
  </si>
  <si>
    <t>400 m</t>
  </si>
  <si>
    <t>1500 m</t>
  </si>
  <si>
    <t>výška</t>
  </si>
  <si>
    <t>dálka</t>
  </si>
  <si>
    <t>koule</t>
  </si>
  <si>
    <t>štafeta</t>
  </si>
  <si>
    <t>pomoc 1500m</t>
  </si>
  <si>
    <t>pomoc štaf</t>
  </si>
  <si>
    <t>100m</t>
  </si>
  <si>
    <t>400m</t>
  </si>
  <si>
    <t>1500m</t>
  </si>
  <si>
    <t>okres</t>
  </si>
  <si>
    <t>kraje</t>
  </si>
  <si>
    <t>bodů</t>
  </si>
  <si>
    <t>s</t>
  </si>
  <si>
    <t>m : ss,0</t>
  </si>
  <si>
    <t>cm</t>
  </si>
  <si>
    <t>m</t>
  </si>
  <si>
    <t xml:space="preserve"> m :  ss,0</t>
  </si>
  <si>
    <t>Gymnázium Česká Lípa</t>
  </si>
  <si>
    <t>Obchodní akademie Česká Lípa</t>
  </si>
  <si>
    <t>Lužická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</si>
  <si>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</si>
  <si>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SPoŠS</t>
  </si>
  <si>
    <t>Výsledky jednotlivců</t>
  </si>
  <si>
    <t>100 m – chlapci</t>
  </si>
  <si>
    <t>St.č.</t>
  </si>
  <si>
    <t>Jméno</t>
  </si>
  <si>
    <r>
      <t>roč. nar</t>
    </r>
    <r>
      <rPr>
        <b/>
        <sz val="12"/>
        <rFont val="Arial CE"/>
        <family val="2"/>
        <charset val="238"/>
      </rPr>
      <t>.</t>
    </r>
  </si>
  <si>
    <t>Škola, ulice, město</t>
  </si>
  <si>
    <t>Výkon</t>
  </si>
  <si>
    <t>Body</t>
  </si>
  <si>
    <t>Pauzer Matěj</t>
  </si>
  <si>
    <t>SOŠ Lužická</t>
  </si>
  <si>
    <t xml:space="preserve">Buňky označené touto barvou nikdy </t>
  </si>
  <si>
    <t>Štětina Filip</t>
  </si>
  <si>
    <t>Gymnázium CL</t>
  </si>
  <si>
    <t>Data řadit podle sloupce G sestupně</t>
  </si>
  <si>
    <t>Kařízek Kryštof</t>
  </si>
  <si>
    <t>SŠ Nový Bor</t>
  </si>
  <si>
    <t>Kobr Daniel</t>
  </si>
  <si>
    <t>nemažte, ani do  nich nic nevpisujte</t>
  </si>
  <si>
    <t>Dlask Filip</t>
  </si>
  <si>
    <t>Kocourek Marek</t>
  </si>
  <si>
    <t>SPOSŠ CL</t>
  </si>
  <si>
    <t>Tisk zadávejte vždy jen pro stranu 1</t>
  </si>
  <si>
    <t>Hašek Dominik</t>
  </si>
  <si>
    <t>OACL</t>
  </si>
  <si>
    <t>Liška Jiří</t>
  </si>
  <si>
    <t>Pop Pavel</t>
  </si>
  <si>
    <r>
      <t>Řazení výkonů:</t>
    </r>
    <r>
      <rPr>
        <sz val="10"/>
        <rFont val="Arial CE"/>
        <family val="2"/>
        <charset val="238"/>
      </rPr>
      <t xml:space="preserve"> Označit blok A4..Gn, kde "n"</t>
    </r>
  </si>
  <si>
    <t>Brož Dominik</t>
  </si>
  <si>
    <t>Vajner Pavel</t>
  </si>
  <si>
    <t xml:space="preserve">je číslo řádku, na kterém je poslední zapsaný výkon   </t>
  </si>
  <si>
    <t>Lanzaroti Tomáš</t>
  </si>
  <si>
    <t>400 m – chlapci</t>
  </si>
  <si>
    <t>roč.nar.</t>
  </si>
  <si>
    <t>Žák Vojtěch</t>
  </si>
  <si>
    <t>Kukla Štěpán</t>
  </si>
  <si>
    <t>1998</t>
  </si>
  <si>
    <t>Basl Filip</t>
  </si>
  <si>
    <t>Češka Jakub</t>
  </si>
  <si>
    <t>Nováček Vít</t>
  </si>
  <si>
    <t>2000</t>
  </si>
  <si>
    <t>Mádlík Michal</t>
  </si>
  <si>
    <t>Kašík Marek</t>
  </si>
  <si>
    <t>1999</t>
  </si>
  <si>
    <t>Vajner Filip</t>
  </si>
  <si>
    <t>1500 m – chlapci</t>
  </si>
  <si>
    <t>Dirigl Filip</t>
  </si>
  <si>
    <t>SŠ Sklářská</t>
  </si>
  <si>
    <t>Hroch Matyáš</t>
  </si>
  <si>
    <t>Ramisch Richard</t>
  </si>
  <si>
    <t>Data řadit podle sloupce I sestupně</t>
  </si>
  <si>
    <t>OA ČL</t>
  </si>
  <si>
    <t>GYM CL</t>
  </si>
  <si>
    <t>Češka jakub</t>
  </si>
  <si>
    <t>výška – chlapci</t>
  </si>
  <si>
    <t>OAČL</t>
  </si>
  <si>
    <t>dálka – chlapci</t>
  </si>
  <si>
    <t>Klimeš Milan</t>
  </si>
  <si>
    <t>Březina Marek</t>
  </si>
  <si>
    <t>koule – chlapci</t>
  </si>
  <si>
    <t>Hotový Šimon</t>
  </si>
  <si>
    <t xml:space="preserve"> </t>
  </si>
  <si>
    <t>Krampera Michal</t>
  </si>
  <si>
    <t>Výsledky štafet</t>
  </si>
  <si>
    <t>chlapci</t>
  </si>
  <si>
    <t>Jména</t>
  </si>
  <si>
    <t>Kobr Hamada, Halama, Ramisch</t>
  </si>
  <si>
    <t>Paukr, Češka, Líčko, Franěk</t>
  </si>
  <si>
    <t>SPŠ sklářská Nový Bor</t>
  </si>
  <si>
    <t>SPoŠS Česká Lípa</t>
  </si>
  <si>
    <t>SOŠ Lužická Česká Lípa</t>
  </si>
  <si>
    <t>Sedláček Václav</t>
  </si>
  <si>
    <t>Bayasgalan Baat</t>
  </si>
  <si>
    <t>DNF</t>
  </si>
  <si>
    <t>Fojtů Radim</t>
  </si>
  <si>
    <t>Lukeš Martin</t>
  </si>
  <si>
    <t>Polák Dominik</t>
  </si>
  <si>
    <t>Baláž Michal</t>
  </si>
  <si>
    <t>Galek Daniel</t>
  </si>
  <si>
    <t>Lustyk Patrik</t>
  </si>
  <si>
    <t>Najman Josef</t>
  </si>
  <si>
    <t>Hylmar Jiří</t>
  </si>
  <si>
    <t>Kožíšek David</t>
  </si>
  <si>
    <t>Kůžel Radek</t>
  </si>
  <si>
    <t>Janatka Lukáš</t>
  </si>
  <si>
    <t>Tuček Martin</t>
  </si>
  <si>
    <t>Novák Viktor</t>
  </si>
  <si>
    <t>Lanzarotti Tomáš</t>
  </si>
  <si>
    <t>Vrána Aleš</t>
  </si>
  <si>
    <t>Horský Jan</t>
  </si>
  <si>
    <t>Nováček Dominik</t>
  </si>
  <si>
    <t>Effler Jan</t>
  </si>
  <si>
    <t>SPŠ Strojní CL</t>
  </si>
  <si>
    <t>Hylmar, Fojtů, Liška, Žák</t>
  </si>
  <si>
    <t>Brož, Vrána, Sedláček, Hašek</t>
  </si>
  <si>
    <t>SŠ Sklářská Nový Bor</t>
  </si>
  <si>
    <t>SŠ Lužická Česká Lípa</t>
  </si>
  <si>
    <t>MB</t>
  </si>
  <si>
    <t>SPŠ Strojní Česká Lípa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</si>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</sst>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.0"/>
  </numFmts>
  <fonts count="12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Font="1"/>
    <xf numFmtId="0" fontId="1" fillId="0" borderId="0" xfId="0" applyFont="1"/>
    <xf numFmtId="0" fontId="0" fillId="4" borderId="0" xfId="0" applyFont="1" applyFill="1"/>
    <xf numFmtId="0" fontId="0" fillId="5" borderId="0" xfId="0" applyFont="1" applyFill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/>
    <xf numFmtId="1" fontId="0" fillId="0" borderId="0" xfId="0" applyNumberFormat="1" applyAlignment="1" applyProtection="1">
      <alignment horizontal="center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2" fontId="0" fillId="0" borderId="0" xfId="0" applyNumberFormat="1" applyAlignment="1" applyProtection="1">
      <alignment horizontal="right"/>
      <protection locked="0"/>
    </xf>
    <xf numFmtId="2" fontId="0" fillId="0" borderId="0" xfId="0" applyNumberFormat="1" applyProtection="1"/>
    <xf numFmtId="0" fontId="0" fillId="0" borderId="0" xfId="0" applyProtection="1"/>
    <xf numFmtId="0" fontId="3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/>
    <xf numFmtId="1" fontId="0" fillId="2" borderId="0" xfId="0" applyNumberFormat="1" applyFill="1" applyAlignment="1" applyProtection="1">
      <alignment horizontal="center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1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2" fontId="0" fillId="5" borderId="0" xfId="0" applyNumberFormat="1" applyFill="1" applyAlignment="1" applyProtection="1">
      <alignment horizontal="right"/>
      <protection locked="0"/>
    </xf>
    <xf numFmtId="0" fontId="0" fillId="5" borderId="0" xfId="0" applyFill="1" applyAlignment="1" applyProtection="1">
      <alignment horizontal="right"/>
      <protection locked="0"/>
    </xf>
    <xf numFmtId="165" fontId="0" fillId="5" borderId="0" xfId="0" applyNumberForma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" fillId="0" borderId="0" xfId="0" applyFont="1" applyFill="1" applyProtection="1"/>
    <xf numFmtId="1" fontId="0" fillId="0" borderId="0" xfId="0" applyNumberFormat="1" applyFill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1" fontId="0" fillId="5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right"/>
      <protection locked="0"/>
    </xf>
    <xf numFmtId="0" fontId="1" fillId="0" borderId="0" xfId="0" applyFont="1" applyFill="1" applyProtection="1">
      <protection locked="0"/>
    </xf>
    <xf numFmtId="165" fontId="0" fillId="0" borderId="0" xfId="0" applyNumberFormat="1" applyFill="1" applyAlignment="1" applyProtection="1">
      <alignment horizontal="left"/>
      <protection locked="0"/>
    </xf>
    <xf numFmtId="1" fontId="0" fillId="5" borderId="0" xfId="0" applyNumberFormat="1" applyFill="1" applyAlignment="1" applyProtection="1">
      <alignment horizontal="right"/>
      <protection locked="0"/>
    </xf>
    <xf numFmtId="164" fontId="0" fillId="0" borderId="0" xfId="0" applyNumberFormat="1" applyFill="1" applyProtection="1"/>
    <xf numFmtId="0" fontId="0" fillId="0" borderId="0" xfId="0" applyFill="1" applyProtection="1"/>
    <xf numFmtId="0" fontId="1" fillId="4" borderId="0" xfId="0" applyFont="1" applyFill="1" applyAlignment="1" applyProtection="1">
      <alignment horizontal="center"/>
    </xf>
    <xf numFmtId="0" fontId="1" fillId="5" borderId="0" xfId="0" applyFont="1" applyFill="1" applyProtection="1"/>
    <xf numFmtId="0" fontId="4" fillId="5" borderId="0" xfId="0" applyFont="1" applyFill="1" applyAlignment="1" applyProtection="1">
      <alignment horizontal="center"/>
    </xf>
    <xf numFmtId="1" fontId="4" fillId="4" borderId="0" xfId="0" applyNumberFormat="1" applyFont="1" applyFill="1" applyAlignment="1" applyProtection="1">
      <alignment horizontal="center"/>
    </xf>
    <xf numFmtId="1" fontId="1" fillId="5" borderId="0" xfId="0" applyNumberFormat="1" applyFont="1" applyFill="1" applyAlignment="1" applyProtection="1">
      <alignment horizontal="center"/>
    </xf>
    <xf numFmtId="164" fontId="1" fillId="5" borderId="0" xfId="0" applyNumberFormat="1" applyFont="1" applyFill="1" applyAlignment="1" applyProtection="1">
      <alignment horizontal="center"/>
    </xf>
    <xf numFmtId="0" fontId="5" fillId="5" borderId="0" xfId="0" applyFont="1" applyFill="1" applyAlignment="1" applyProtection="1">
      <alignment horizontal="center"/>
    </xf>
    <xf numFmtId="2" fontId="5" fillId="5" borderId="0" xfId="0" applyNumberFormat="1" applyFont="1" applyFill="1" applyAlignment="1" applyProtection="1">
      <alignment horizontal="right"/>
    </xf>
    <xf numFmtId="2" fontId="2" fillId="0" borderId="0" xfId="0" applyNumberFormat="1" applyFont="1" applyAlignment="1" applyProtection="1">
      <alignment horizontal="right"/>
    </xf>
    <xf numFmtId="0" fontId="1" fillId="5" borderId="0" xfId="0" applyFont="1" applyFill="1" applyAlignment="1" applyProtection="1">
      <alignment horizontal="center"/>
    </xf>
    <xf numFmtId="2" fontId="1" fillId="5" borderId="0" xfId="0" applyNumberFormat="1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1" fontId="1" fillId="4" borderId="0" xfId="0" applyNumberFormat="1" applyFont="1" applyFill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  <protection hidden="1"/>
    </xf>
    <xf numFmtId="0" fontId="0" fillId="0" borderId="0" xfId="0" applyFont="1" applyProtection="1"/>
    <xf numFmtId="164" fontId="0" fillId="0" borderId="0" xfId="0" applyNumberFormat="1" applyProtection="1"/>
    <xf numFmtId="0" fontId="1" fillId="0" borderId="0" xfId="0" applyFon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5" borderId="0" xfId="0" applyFont="1" applyFill="1" applyAlignment="1">
      <alignment horizontal="right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0" fontId="1" fillId="5" borderId="0" xfId="0" applyFont="1" applyFill="1" applyAlignment="1" applyProtection="1">
      <alignment horizontal="center" vertical="center"/>
      <protection locked="0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 applyFont="1" applyBorder="1" applyAlignment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  <protection locked="0"/>
    </xf>
    <xf numFmtId="165" fontId="0" fillId="0" borderId="3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horizontal="right"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Protection="1">
      <protection locked="0"/>
    </xf>
    <xf numFmtId="0" fontId="2" fillId="0" borderId="3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/>
    <xf numFmtId="49" fontId="1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0" xfId="0" applyFont="1" applyBorder="1" applyAlignment="1"/>
    <xf numFmtId="49" fontId="0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14" fontId="0" fillId="0" borderId="0" xfId="0" applyNumberFormat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right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F3" sqref="F3"/>
    </sheetView>
  </sheetViews>
  <sheetFormatPr defaultRowHeight="12.75" x14ac:dyDescent="0.2"/>
  <cols>
    <col min="1" max="1" width="3.42578125" style="1" customWidth="1"/>
    <col min="2" max="2" width="11.28515625" customWidth="1"/>
    <col min="3" max="3" width="11.5703125" customWidth="1"/>
    <col min="4" max="4" width="25" customWidth="1"/>
  </cols>
  <sheetData>
    <row r="1" spans="1:9" x14ac:dyDescent="0.2">
      <c r="B1" s="2" t="s">
        <v>0</v>
      </c>
      <c r="C1" s="3"/>
      <c r="D1" s="3"/>
      <c r="E1" s="3"/>
      <c r="F1" s="4"/>
      <c r="G1" s="4"/>
      <c r="H1" s="4"/>
      <c r="I1" s="4"/>
    </row>
    <row r="2" spans="1:9" x14ac:dyDescent="0.2">
      <c r="B2" s="5" t="s">
        <v>1</v>
      </c>
      <c r="C2" s="6"/>
      <c r="D2" s="6"/>
      <c r="E2" s="6"/>
      <c r="F2" s="6"/>
      <c r="G2" s="6"/>
      <c r="H2" s="3"/>
      <c r="I2" s="3"/>
    </row>
    <row r="4" spans="1:9" x14ac:dyDescent="0.2">
      <c r="A4" s="1" t="s">
        <v>2</v>
      </c>
      <c r="B4" s="7" t="s">
        <v>3</v>
      </c>
    </row>
    <row r="5" spans="1:9" x14ac:dyDescent="0.2">
      <c r="B5" t="s">
        <v>4</v>
      </c>
    </row>
    <row r="6" spans="1:9" x14ac:dyDescent="0.2">
      <c r="B6" s="8" t="s">
        <v>5</v>
      </c>
    </row>
    <row r="7" spans="1:9" x14ac:dyDescent="0.2">
      <c r="B7" s="7"/>
    </row>
    <row r="8" spans="1:9" x14ac:dyDescent="0.2">
      <c r="A8" s="1" t="s">
        <v>6</v>
      </c>
      <c r="B8" t="s">
        <v>7</v>
      </c>
    </row>
    <row r="9" spans="1:9" x14ac:dyDescent="0.2">
      <c r="B9" t="s">
        <v>8</v>
      </c>
    </row>
    <row r="10" spans="1:9" x14ac:dyDescent="0.2">
      <c r="B10" t="s">
        <v>9</v>
      </c>
    </row>
    <row r="11" spans="1:9" x14ac:dyDescent="0.2">
      <c r="B11" t="s">
        <v>10</v>
      </c>
    </row>
    <row r="12" spans="1:9" x14ac:dyDescent="0.2">
      <c r="B12" t="s">
        <v>11</v>
      </c>
    </row>
    <row r="13" spans="1:9" x14ac:dyDescent="0.2">
      <c r="B13" t="s">
        <v>12</v>
      </c>
    </row>
    <row r="15" spans="1:9" x14ac:dyDescent="0.2">
      <c r="A15" s="1" t="s">
        <v>13</v>
      </c>
      <c r="B15" s="6" t="s">
        <v>14</v>
      </c>
      <c r="C15" s="6"/>
      <c r="D15" s="6"/>
      <c r="E15" s="6"/>
      <c r="F15" s="6"/>
      <c r="G15" s="6"/>
      <c r="H15" s="6"/>
      <c r="I15" s="6"/>
    </row>
    <row r="16" spans="1:9" x14ac:dyDescent="0.2">
      <c r="B16" s="6" t="s">
        <v>15</v>
      </c>
      <c r="C16" s="6"/>
      <c r="D16" s="6"/>
      <c r="E16" s="6"/>
      <c r="F16" s="6"/>
      <c r="G16" s="6"/>
      <c r="H16" s="6"/>
      <c r="I16" s="6"/>
    </row>
    <row r="17" spans="1:9" x14ac:dyDescent="0.2">
      <c r="B17" s="6" t="s">
        <v>16</v>
      </c>
      <c r="C17" s="6"/>
      <c r="D17" s="6"/>
      <c r="E17" s="6"/>
      <c r="F17" s="6"/>
      <c r="G17" s="6"/>
      <c r="H17" s="6"/>
      <c r="I17" s="6"/>
    </row>
    <row r="19" spans="1:9" x14ac:dyDescent="0.2">
      <c r="A19" s="1" t="s">
        <v>17</v>
      </c>
      <c r="B19" s="8" t="s">
        <v>18</v>
      </c>
    </row>
    <row r="20" spans="1:9" x14ac:dyDescent="0.2">
      <c r="B20" t="s">
        <v>19</v>
      </c>
    </row>
    <row r="21" spans="1:9" x14ac:dyDescent="0.2">
      <c r="B21" t="s">
        <v>20</v>
      </c>
    </row>
    <row r="22" spans="1:9" x14ac:dyDescent="0.2">
      <c r="B22" s="8" t="s">
        <v>21</v>
      </c>
    </row>
    <row r="23" spans="1:9" x14ac:dyDescent="0.2">
      <c r="B23" s="8"/>
    </row>
    <row r="24" spans="1:9" x14ac:dyDescent="0.2">
      <c r="A24" s="1" t="s">
        <v>22</v>
      </c>
      <c r="B24" s="8" t="s">
        <v>23</v>
      </c>
    </row>
    <row r="25" spans="1:9" x14ac:dyDescent="0.2">
      <c r="B25" s="7" t="s">
        <v>24</v>
      </c>
    </row>
    <row r="27" spans="1:9" x14ac:dyDescent="0.2">
      <c r="A27" s="1" t="s">
        <v>25</v>
      </c>
      <c r="B27" t="s">
        <v>26</v>
      </c>
    </row>
    <row r="28" spans="1:9" x14ac:dyDescent="0.2">
      <c r="B28" t="s">
        <v>27</v>
      </c>
    </row>
    <row r="29" spans="1:9" x14ac:dyDescent="0.2">
      <c r="B29" t="s">
        <v>28</v>
      </c>
    </row>
    <row r="30" spans="1:9" x14ac:dyDescent="0.2">
      <c r="B30" t="s">
        <v>29</v>
      </c>
    </row>
    <row r="32" spans="1:9" x14ac:dyDescent="0.2">
      <c r="A32" s="1" t="s">
        <v>30</v>
      </c>
      <c r="B32" t="s">
        <v>31</v>
      </c>
    </row>
    <row r="33" spans="1:9" x14ac:dyDescent="0.2">
      <c r="B33" t="s">
        <v>32</v>
      </c>
    </row>
    <row r="34" spans="1:9" x14ac:dyDescent="0.2">
      <c r="B34" t="s">
        <v>33</v>
      </c>
    </row>
    <row r="35" spans="1:9" x14ac:dyDescent="0.2">
      <c r="B35" t="s">
        <v>34</v>
      </c>
    </row>
    <row r="37" spans="1:9" x14ac:dyDescent="0.2">
      <c r="A37" s="1" t="s">
        <v>35</v>
      </c>
      <c r="B37" t="s">
        <v>36</v>
      </c>
    </row>
    <row r="38" spans="1:9" x14ac:dyDescent="0.2">
      <c r="B38" t="s">
        <v>37</v>
      </c>
    </row>
    <row r="39" spans="1:9" x14ac:dyDescent="0.2">
      <c r="B39" t="s">
        <v>38</v>
      </c>
    </row>
    <row r="40" spans="1:9" x14ac:dyDescent="0.2">
      <c r="B40" s="8" t="s">
        <v>39</v>
      </c>
    </row>
    <row r="42" spans="1:9" x14ac:dyDescent="0.2">
      <c r="A42" s="1" t="s">
        <v>40</v>
      </c>
      <c r="B42" s="7" t="s">
        <v>41</v>
      </c>
    </row>
    <row r="43" spans="1:9" x14ac:dyDescent="0.2">
      <c r="B43" s="7" t="s">
        <v>42</v>
      </c>
      <c r="G43" s="3"/>
      <c r="H43" s="3"/>
      <c r="I43" s="3"/>
    </row>
    <row r="44" spans="1:9" x14ac:dyDescent="0.2">
      <c r="B44" s="9" t="s">
        <v>43</v>
      </c>
      <c r="C44" s="10" t="s">
        <v>44</v>
      </c>
      <c r="E44" s="3"/>
      <c r="F44" s="3"/>
      <c r="G44" s="3"/>
      <c r="I44" s="3"/>
    </row>
    <row r="46" spans="1:9" x14ac:dyDescent="0.2">
      <c r="A46" s="1" t="s">
        <v>45</v>
      </c>
      <c r="B46" t="s">
        <v>46</v>
      </c>
    </row>
    <row r="47" spans="1:9" x14ac:dyDescent="0.2">
      <c r="B47" t="s">
        <v>47</v>
      </c>
    </row>
    <row r="48" spans="1:9" x14ac:dyDescent="0.2">
      <c r="B48" s="8" t="s">
        <v>48</v>
      </c>
    </row>
    <row r="50" spans="1:10" x14ac:dyDescent="0.2">
      <c r="A50" s="1" t="s">
        <v>49</v>
      </c>
      <c r="B50" s="8" t="s">
        <v>50</v>
      </c>
    </row>
    <row r="51" spans="1:10" x14ac:dyDescent="0.2">
      <c r="B51" t="s">
        <v>51</v>
      </c>
    </row>
    <row r="52" spans="1:10" x14ac:dyDescent="0.2">
      <c r="B52" s="8" t="s">
        <v>52</v>
      </c>
    </row>
    <row r="53" spans="1:10" x14ac:dyDescent="0.2">
      <c r="B53" t="s">
        <v>53</v>
      </c>
    </row>
    <row r="54" spans="1:10" x14ac:dyDescent="0.2">
      <c r="B54" t="s">
        <v>54</v>
      </c>
    </row>
    <row r="55" spans="1:10" x14ac:dyDescent="0.2">
      <c r="B55" t="s">
        <v>55</v>
      </c>
    </row>
    <row r="57" spans="1:10" x14ac:dyDescent="0.2">
      <c r="A57" s="1" t="s">
        <v>56</v>
      </c>
      <c r="B57" s="2" t="s">
        <v>57</v>
      </c>
      <c r="C57" s="6"/>
    </row>
    <row r="59" spans="1:10" x14ac:dyDescent="0.2">
      <c r="B59" s="5" t="s">
        <v>58</v>
      </c>
      <c r="C59" s="6"/>
      <c r="D59" s="6"/>
      <c r="E59" s="6"/>
      <c r="F59" s="6"/>
      <c r="G59" s="6"/>
      <c r="H59" s="6"/>
      <c r="I59" s="3"/>
      <c r="J59" s="3"/>
    </row>
    <row r="60" spans="1:10" x14ac:dyDescent="0.2">
      <c r="B60" s="5" t="s">
        <v>59</v>
      </c>
      <c r="C60" s="6"/>
      <c r="D60" s="6"/>
      <c r="E60" s="6"/>
      <c r="F60" s="3" t="s">
        <v>60</v>
      </c>
      <c r="I60" s="3"/>
      <c r="J60" s="3"/>
    </row>
    <row r="61" spans="1:10" x14ac:dyDescent="0.2">
      <c r="I61" s="3"/>
      <c r="J61" s="3"/>
    </row>
  </sheetData>
  <phoneticPr fontId="2" type="noConversion"/>
  <pageMargins left="0" right="0" top="0.39374999999999999" bottom="0.39374999999999999" header="0.51180555555555562" footer="0.5118055555555556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9"/>
  <sheetViews>
    <sheetView tabSelected="1" workbookViewId="0">
      <selection activeCell="B25" sqref="B25"/>
    </sheetView>
  </sheetViews>
  <sheetFormatPr defaultRowHeight="12.75" x14ac:dyDescent="0.2"/>
  <cols>
    <col min="1" max="1" width="1.140625" style="11" customWidth="1"/>
    <col min="2" max="2" width="3.85546875" style="12" customWidth="1"/>
    <col min="3" max="4" width="0.7109375" style="11" customWidth="1"/>
    <col min="5" max="5" width="28.140625" style="11" customWidth="1"/>
    <col min="6" max="6" width="4.5703125" style="11" customWidth="1"/>
    <col min="7" max="7" width="7" style="13" customWidth="1"/>
    <col min="8" max="8" width="7" style="14" hidden="1" customWidth="1"/>
    <col min="9" max="9" width="7" style="11" customWidth="1"/>
    <col min="10" max="10" width="5.5703125" style="15" customWidth="1"/>
    <col min="11" max="11" width="6.140625" style="15" customWidth="1"/>
    <col min="12" max="12" width="2.28515625" style="16" customWidth="1"/>
    <col min="13" max="13" width="1.140625" style="17" customWidth="1"/>
    <col min="14" max="14" width="5.28515625" style="18" customWidth="1"/>
    <col min="15" max="15" width="4.85546875" style="11" customWidth="1"/>
    <col min="16" max="16" width="5.140625" style="11" customWidth="1"/>
    <col min="17" max="17" width="5.42578125" style="19" customWidth="1"/>
    <col min="18" max="18" width="3.42578125" style="16" customWidth="1"/>
    <col min="19" max="19" width="1" style="17" customWidth="1"/>
    <col min="20" max="20" width="4.5703125" style="18" customWidth="1"/>
    <col min="21" max="22" width="0" style="20" hidden="1" customWidth="1"/>
    <col min="23" max="29" width="0" style="21" hidden="1" customWidth="1"/>
    <col min="30" max="30" width="9.85546875" style="11" customWidth="1"/>
    <col min="31" max="16384" width="9.140625" style="11"/>
  </cols>
  <sheetData>
    <row r="1" spans="2:29" ht="15.75" x14ac:dyDescent="0.25">
      <c r="B1" s="22" t="s">
        <v>61</v>
      </c>
      <c r="C1" s="23"/>
      <c r="D1" s="23"/>
      <c r="E1" s="23"/>
      <c r="F1" s="23"/>
      <c r="G1" s="24"/>
      <c r="H1" s="25"/>
      <c r="I1" s="23"/>
      <c r="J1" s="26"/>
      <c r="K1" s="26"/>
      <c r="L1" s="27"/>
      <c r="O1" s="28" t="s">
        <v>62</v>
      </c>
      <c r="P1" s="29"/>
      <c r="Q1" s="30"/>
      <c r="R1" s="31"/>
      <c r="S1" s="28"/>
      <c r="T1" s="32"/>
    </row>
    <row r="2" spans="2:29" x14ac:dyDescent="0.2">
      <c r="B2" s="33" t="s">
        <v>63</v>
      </c>
      <c r="C2" s="34"/>
      <c r="D2" s="23"/>
      <c r="E2" s="23"/>
      <c r="F2" s="23"/>
      <c r="G2" s="24"/>
      <c r="H2" s="25"/>
      <c r="I2" s="23"/>
      <c r="J2" s="26"/>
      <c r="K2" s="26"/>
      <c r="L2" s="27"/>
      <c r="O2" s="29" t="s">
        <v>64</v>
      </c>
      <c r="P2" s="29"/>
      <c r="Q2" s="30"/>
      <c r="R2" s="31"/>
      <c r="S2" s="28"/>
      <c r="T2" s="32"/>
    </row>
    <row r="3" spans="2:29" x14ac:dyDescent="0.2">
      <c r="B3" s="35" t="s">
        <v>65</v>
      </c>
      <c r="C3" s="29"/>
      <c r="D3" s="29"/>
      <c r="E3" s="36" t="s">
        <v>66</v>
      </c>
      <c r="F3" s="36"/>
      <c r="G3" s="37"/>
      <c r="H3" s="38"/>
      <c r="I3" s="36"/>
      <c r="J3" s="39"/>
      <c r="K3" s="39"/>
      <c r="L3" s="40"/>
      <c r="O3" s="41" t="s">
        <v>67</v>
      </c>
      <c r="P3" s="29"/>
      <c r="Q3" s="30"/>
      <c r="R3" s="31"/>
      <c r="S3" s="28"/>
      <c r="T3" s="32"/>
    </row>
    <row r="4" spans="2:29" s="36" customFormat="1" x14ac:dyDescent="0.2">
      <c r="B4" s="35" t="s">
        <v>68</v>
      </c>
      <c r="E4" s="42" t="s">
        <v>69</v>
      </c>
      <c r="G4" s="43" t="s">
        <v>70</v>
      </c>
      <c r="H4" s="38"/>
      <c r="I4" s="39"/>
      <c r="J4" s="165">
        <v>41899</v>
      </c>
      <c r="K4" s="165"/>
      <c r="L4" s="40"/>
      <c r="M4" s="44"/>
      <c r="N4" s="45"/>
      <c r="O4" s="29" t="s">
        <v>71</v>
      </c>
      <c r="P4" s="41"/>
      <c r="Q4" s="30"/>
      <c r="R4" s="46"/>
      <c r="S4" s="28"/>
      <c r="T4" s="32"/>
      <c r="U4" s="47"/>
      <c r="V4" s="47"/>
      <c r="W4" s="48"/>
      <c r="X4" s="48"/>
      <c r="Y4" s="48"/>
      <c r="Z4" s="48"/>
      <c r="AA4" s="48"/>
      <c r="AB4" s="48"/>
      <c r="AC4" s="48"/>
    </row>
    <row r="5" spans="2:29" x14ac:dyDescent="0.2">
      <c r="W5" s="21" t="s">
        <v>72</v>
      </c>
    </row>
    <row r="6" spans="2:29" x14ac:dyDescent="0.2">
      <c r="B6" s="49" t="s">
        <v>73</v>
      </c>
      <c r="C6" s="50"/>
      <c r="D6" s="50"/>
      <c r="E6" s="50" t="s">
        <v>74</v>
      </c>
      <c r="F6" s="51" t="s">
        <v>75</v>
      </c>
      <c r="G6" s="52" t="s">
        <v>76</v>
      </c>
      <c r="H6" s="53" t="s">
        <v>76</v>
      </c>
      <c r="I6" s="50"/>
      <c r="J6" s="54" t="s">
        <v>77</v>
      </c>
      <c r="K6" s="54" t="s">
        <v>78</v>
      </c>
      <c r="L6" s="166" t="s">
        <v>79</v>
      </c>
      <c r="M6" s="166"/>
      <c r="N6" s="166"/>
      <c r="O6" s="55" t="s">
        <v>80</v>
      </c>
      <c r="P6" s="55" t="s">
        <v>81</v>
      </c>
      <c r="Q6" s="56" t="s">
        <v>82</v>
      </c>
      <c r="R6" s="166" t="s">
        <v>83</v>
      </c>
      <c r="S6" s="166"/>
      <c r="T6" s="166"/>
      <c r="U6" s="57" t="s">
        <v>84</v>
      </c>
      <c r="V6" s="57" t="s">
        <v>85</v>
      </c>
      <c r="W6" s="21" t="s">
        <v>86</v>
      </c>
      <c r="X6" s="21" t="s">
        <v>87</v>
      </c>
      <c r="Y6" s="21" t="s">
        <v>88</v>
      </c>
      <c r="Z6" s="21" t="s">
        <v>80</v>
      </c>
      <c r="AA6" s="21" t="s">
        <v>81</v>
      </c>
      <c r="AB6" s="21" t="s">
        <v>82</v>
      </c>
      <c r="AC6" s="21" t="s">
        <v>83</v>
      </c>
    </row>
    <row r="7" spans="2:29" x14ac:dyDescent="0.2">
      <c r="B7" s="49"/>
      <c r="C7" s="50"/>
      <c r="D7" s="50"/>
      <c r="E7" s="50" t="s">
        <v>89</v>
      </c>
      <c r="F7" s="51" t="s">
        <v>90</v>
      </c>
      <c r="G7" s="52" t="s">
        <v>91</v>
      </c>
      <c r="H7" s="53" t="s">
        <v>91</v>
      </c>
      <c r="I7" s="50"/>
      <c r="J7" s="54" t="s">
        <v>92</v>
      </c>
      <c r="K7" s="54" t="s">
        <v>92</v>
      </c>
      <c r="L7" s="167" t="s">
        <v>93</v>
      </c>
      <c r="M7" s="167"/>
      <c r="N7" s="167"/>
      <c r="O7" s="58" t="s">
        <v>94</v>
      </c>
      <c r="P7" s="58" t="s">
        <v>94</v>
      </c>
      <c r="Q7" s="59" t="s">
        <v>95</v>
      </c>
      <c r="R7" s="168" t="s">
        <v>96</v>
      </c>
      <c r="S7" s="168"/>
      <c r="T7" s="168"/>
    </row>
    <row r="8" spans="2:29" x14ac:dyDescent="0.2">
      <c r="B8" s="60"/>
      <c r="G8" s="50"/>
      <c r="M8" s="28"/>
      <c r="S8" s="28"/>
    </row>
    <row r="9" spans="2:29" x14ac:dyDescent="0.2">
      <c r="B9" s="169" t="s">
        <v>2</v>
      </c>
      <c r="C9" s="36"/>
      <c r="D9" s="36"/>
      <c r="E9" s="11" t="s">
        <v>169</v>
      </c>
      <c r="G9" s="62">
        <f>IF(H9=0,"",H9)</f>
        <v>6544</v>
      </c>
      <c r="H9" s="14">
        <f>SUM(W9:AB10)+AC9</f>
        <v>6544</v>
      </c>
      <c r="J9" s="63">
        <v>12.3</v>
      </c>
      <c r="K9" s="63">
        <v>59.5</v>
      </c>
      <c r="L9" s="16">
        <v>4</v>
      </c>
      <c r="M9" s="64" t="str">
        <f>IF(N9=0,"",":")</f>
        <v>:</v>
      </c>
      <c r="N9" s="18">
        <v>59.6</v>
      </c>
      <c r="O9" s="12">
        <v>152</v>
      </c>
      <c r="P9" s="12">
        <v>537</v>
      </c>
      <c r="Q9" s="19">
        <v>9.7799999999999994</v>
      </c>
      <c r="R9" s="16">
        <v>2</v>
      </c>
      <c r="S9" s="64" t="str">
        <f>IF(T9=0,"",":")</f>
        <v>:</v>
      </c>
      <c r="T9" s="18">
        <v>23.2</v>
      </c>
      <c r="U9" s="20">
        <f>L9*60+N9</f>
        <v>299.60000000000002</v>
      </c>
      <c r="V9" s="20">
        <f>R9*60+T9</f>
        <v>143.19999999999999</v>
      </c>
      <c r="W9" s="65">
        <f>IF(J9&gt;0,(INT(POWER(17.76-J9,1.81)*25.4347)),0)</f>
        <v>549</v>
      </c>
      <c r="X9" s="65">
        <f>IF(K9&gt;0,(INT(POWER(81.86-K9,1.81)*1.53775)),0)</f>
        <v>426</v>
      </c>
      <c r="Y9" s="66">
        <f>IF(N9&lt;&gt;"",(INT(POWER(480-U9,1.85)*0.03768)),0)</f>
        <v>562</v>
      </c>
      <c r="Z9" s="66">
        <f>IF(O9&gt;0,(INT(POWER(O9-75,1.42)*0.8465)),0)</f>
        <v>404</v>
      </c>
      <c r="AA9" s="66">
        <f>IF(P9&gt;0,(INT(POWER(P9-220,1.4)*0.14354)),0)</f>
        <v>455</v>
      </c>
      <c r="AB9" s="66">
        <f>IF(Q9&gt;0,(INT(POWER(Q9-1.5,1.05)*51.39)),0)</f>
        <v>472</v>
      </c>
      <c r="AC9" s="66">
        <f>IF(T9&lt;&gt;"",(INT(POWER(305.5-V9,1.85)*0.08713)),0)</f>
        <v>1069</v>
      </c>
    </row>
    <row r="10" spans="2:29" x14ac:dyDescent="0.2">
      <c r="B10" s="170" t="s">
        <v>162</v>
      </c>
      <c r="G10" s="28"/>
      <c r="H10" s="67">
        <f>H9</f>
        <v>6544</v>
      </c>
      <c r="J10" s="63">
        <v>12.4</v>
      </c>
      <c r="K10" s="63">
        <v>62</v>
      </c>
      <c r="L10" s="16">
        <v>5</v>
      </c>
      <c r="M10" s="64" t="str">
        <f>IF(N10=0,"",":")</f>
        <v>:</v>
      </c>
      <c r="N10" s="18">
        <v>0.7</v>
      </c>
      <c r="O10" s="12">
        <v>144</v>
      </c>
      <c r="P10" s="12">
        <v>505</v>
      </c>
      <c r="Q10" s="19">
        <v>9.23</v>
      </c>
      <c r="S10" s="64" t="str">
        <f>IF(T10=0,"",":")</f>
        <v/>
      </c>
      <c r="U10" s="20">
        <f>L10*60+N10</f>
        <v>300.7</v>
      </c>
      <c r="W10" s="65">
        <f>IF(J10&gt;0,(INT(POWER(17.76-J10,1.81)*25.4347)),0)</f>
        <v>531</v>
      </c>
      <c r="X10" s="65">
        <f>IF(K10&gt;0,(INT(POWER(81.86-K10,1.81)*1.53775)),0)</f>
        <v>343</v>
      </c>
      <c r="Y10" s="66">
        <f>IF(N10&lt;&gt;"",(INT(POWER(480-U10,1.85)*0.03768)),0)</f>
        <v>556</v>
      </c>
      <c r="Z10" s="66">
        <f>IF(O10&gt;0,(INT(POWER(O10-75,1.42)*0.8465)),0)</f>
        <v>345</v>
      </c>
      <c r="AA10" s="66">
        <f>IF(P10&gt;0,(INT(POWER(P10-220,1.4)*0.14354)),0)</f>
        <v>392</v>
      </c>
      <c r="AB10" s="66">
        <f>IF(Q10&gt;0,(INT(POWER(Q10-1.5,1.05)*51.39)),0)</f>
        <v>440</v>
      </c>
      <c r="AC10" s="68"/>
    </row>
    <row r="11" spans="2:29" x14ac:dyDescent="0.2">
      <c r="B11" s="170"/>
      <c r="G11" s="28"/>
      <c r="H11" s="67">
        <f>H10</f>
        <v>6544</v>
      </c>
      <c r="J11" s="63"/>
      <c r="K11" s="63"/>
      <c r="M11" s="28"/>
      <c r="O11" s="12"/>
      <c r="P11" s="12"/>
      <c r="S11" s="28"/>
      <c r="W11" s="68"/>
      <c r="X11" s="68"/>
      <c r="Y11" s="68"/>
      <c r="Z11" s="68"/>
      <c r="AA11" s="68"/>
      <c r="AB11" s="68"/>
      <c r="AC11" s="68"/>
    </row>
    <row r="12" spans="2:29" x14ac:dyDescent="0.2">
      <c r="B12" s="169" t="s">
        <v>200</v>
      </c>
      <c r="E12" s="11" t="s">
        <v>97</v>
      </c>
      <c r="G12" s="62">
        <f>IF(H12=0,"",H12)</f>
        <v>6316</v>
      </c>
      <c r="H12" s="14">
        <f>SUM(W12:AB13)+AC12</f>
        <v>6316</v>
      </c>
      <c r="J12" s="63">
        <v>12.3</v>
      </c>
      <c r="K12" s="63">
        <v>59.5</v>
      </c>
      <c r="L12" s="16">
        <v>5</v>
      </c>
      <c r="M12" s="64" t="str">
        <f>IF(N12=0,"",":")</f>
        <v>:</v>
      </c>
      <c r="N12" s="18">
        <v>19</v>
      </c>
      <c r="O12" s="12">
        <v>156</v>
      </c>
      <c r="P12" s="12">
        <v>501</v>
      </c>
      <c r="Q12" s="19">
        <v>13.08</v>
      </c>
      <c r="R12" s="16">
        <v>2</v>
      </c>
      <c r="S12" s="64" t="str">
        <f>IF(T12=0,"",":")</f>
        <v>:</v>
      </c>
      <c r="T12" s="18">
        <v>32.299999999999997</v>
      </c>
      <c r="U12" s="20">
        <f>L12*60+N12</f>
        <v>319</v>
      </c>
      <c r="V12" s="20">
        <f>R12*60+T12</f>
        <v>152.30000000000001</v>
      </c>
      <c r="W12" s="65">
        <f>IF(J12&gt;0,(INT(POWER(17.76-J12,1.81)*25.4347)),0)</f>
        <v>549</v>
      </c>
      <c r="X12" s="65">
        <f>IF(K12&gt;0,(INT(POWER(81.86-K12,1.81)*1.53775)),0)</f>
        <v>426</v>
      </c>
      <c r="Y12" s="66">
        <f>IF(N12&lt;&gt;"",(INT(POWER(480-U12,1.85)*0.03768)),0)</f>
        <v>455</v>
      </c>
      <c r="Z12" s="66">
        <f>IF(O12&gt;0,(INT(POWER(O12-75,1.42)*0.8465)),0)</f>
        <v>434</v>
      </c>
      <c r="AA12" s="66">
        <f>IF(P12&gt;0,(INT(POWER(P12-220,1.4)*0.14354)),0)</f>
        <v>384</v>
      </c>
      <c r="AB12" s="66">
        <f>IF(Q12&gt;0,(INT(POWER(Q12-1.5,1.05)*51.39)),0)</f>
        <v>672</v>
      </c>
      <c r="AC12" s="66">
        <f>IF(T12&lt;&gt;"",(INT(POWER(305.5-V12,1.85)*0.08713)),0)</f>
        <v>961</v>
      </c>
    </row>
    <row r="13" spans="2:29" x14ac:dyDescent="0.2">
      <c r="B13" s="170"/>
      <c r="G13" s="28"/>
      <c r="H13" s="67">
        <f>H12</f>
        <v>6316</v>
      </c>
      <c r="J13" s="63">
        <v>13.4</v>
      </c>
      <c r="K13" s="63">
        <v>62.9</v>
      </c>
      <c r="L13" s="16">
        <v>5</v>
      </c>
      <c r="M13" s="64" t="str">
        <f>IF(N13=0,"",":")</f>
        <v>:</v>
      </c>
      <c r="N13" s="18">
        <v>26.1</v>
      </c>
      <c r="O13" s="12">
        <v>152</v>
      </c>
      <c r="P13" s="12">
        <v>481</v>
      </c>
      <c r="Q13" s="19">
        <v>11.64</v>
      </c>
      <c r="S13" s="64" t="str">
        <f>IF(T13=0,"",":")</f>
        <v/>
      </c>
      <c r="U13" s="20">
        <f>L13*60+N13</f>
        <v>326.10000000000002</v>
      </c>
      <c r="W13" s="65">
        <f>IF(J13&gt;0,(INT(POWER(17.76-J13,1.81)*25.4347)),0)</f>
        <v>365</v>
      </c>
      <c r="X13" s="65">
        <f>IF(K13&gt;0,(INT(POWER(81.86-K13,1.81)*1.53775)),0)</f>
        <v>316</v>
      </c>
      <c r="Y13" s="66">
        <f>IF(N13&lt;&gt;"",(INT(POWER(480-U13,1.85)*0.03768)),0)</f>
        <v>419</v>
      </c>
      <c r="Z13" s="66">
        <f>IF(O13&gt;0,(INT(POWER(O13-75,1.42)*0.8465)),0)</f>
        <v>404</v>
      </c>
      <c r="AA13" s="66">
        <f>IF(P13&gt;0,(INT(POWER(P13-220,1.4)*0.14354)),0)</f>
        <v>346</v>
      </c>
      <c r="AB13" s="66">
        <f>IF(Q13&gt;0,(INT(POWER(Q13-1.5,1.05)*51.39)),0)</f>
        <v>585</v>
      </c>
      <c r="AC13" s="68"/>
    </row>
    <row r="14" spans="2:29" x14ac:dyDescent="0.2">
      <c r="B14" s="170"/>
      <c r="G14" s="28"/>
      <c r="H14" s="67">
        <f>H12</f>
        <v>6316</v>
      </c>
      <c r="J14" s="63"/>
      <c r="K14" s="63"/>
      <c r="M14" s="28"/>
      <c r="O14" s="12"/>
      <c r="P14" s="12"/>
      <c r="S14" s="28"/>
      <c r="W14" s="68"/>
      <c r="X14" s="68"/>
      <c r="Y14" s="68"/>
      <c r="Z14" s="68"/>
      <c r="AA14" s="68"/>
      <c r="AB14" s="68"/>
      <c r="AC14" s="68"/>
    </row>
    <row r="15" spans="2:29" x14ac:dyDescent="0.2">
      <c r="B15" s="169" t="s">
        <v>201</v>
      </c>
      <c r="E15" s="11" t="s">
        <v>171</v>
      </c>
      <c r="G15" s="62">
        <f>IF(H15=0,"",H15)</f>
        <v>5259</v>
      </c>
      <c r="H15" s="14">
        <f>SUM(W15:AB16)+AC15</f>
        <v>5259</v>
      </c>
      <c r="J15" s="15">
        <v>12.2</v>
      </c>
      <c r="K15" s="15">
        <v>62.3</v>
      </c>
      <c r="L15" s="16">
        <v>5</v>
      </c>
      <c r="M15" s="64" t="str">
        <f>IF(N15=0,"",":")</f>
        <v>:</v>
      </c>
      <c r="N15" s="18">
        <v>16.8</v>
      </c>
      <c r="O15" s="12">
        <v>152</v>
      </c>
      <c r="P15" s="12">
        <v>529</v>
      </c>
      <c r="Q15" s="19">
        <v>9.77</v>
      </c>
      <c r="R15" s="16">
        <v>2</v>
      </c>
      <c r="S15" s="64" t="str">
        <f>IF(T15=0,"",":")</f>
        <v>:</v>
      </c>
      <c r="T15" s="18">
        <v>38.700000000000003</v>
      </c>
      <c r="U15" s="20">
        <f>L15*60+N15</f>
        <v>316.8</v>
      </c>
      <c r="V15" s="20">
        <f>R15*60+T15</f>
        <v>158.69999999999999</v>
      </c>
      <c r="W15" s="65">
        <f>IF(J15&gt;0,(INT(POWER(17.76-J15,1.81)*25.4347)),0)</f>
        <v>567</v>
      </c>
      <c r="X15" s="65">
        <f>IF(K15&gt;0,(INT(POWER(81.86-K15,1.81)*1.53775)),0)</f>
        <v>334</v>
      </c>
      <c r="Y15" s="66">
        <f>IF(N15&lt;&gt;"",(INT(POWER(480-U15,1.85)*0.03768)),0)</f>
        <v>467</v>
      </c>
      <c r="Z15" s="66">
        <f>IF(O15&gt;0,(INT(POWER(O15-75,1.42)*0.8465)),0)</f>
        <v>404</v>
      </c>
      <c r="AA15" s="66">
        <f>IF(P15&gt;0,(INT(POWER(P15-220,1.4)*0.14354)),0)</f>
        <v>439</v>
      </c>
      <c r="AB15" s="66">
        <f>IF(Q15&gt;0,(INT(POWER(Q15-1.5,1.05)*51.39)),0)</f>
        <v>472</v>
      </c>
      <c r="AC15" s="66">
        <f>IF(T15&lt;&gt;"",(INT(POWER(305.5-V15,1.85)*0.08713)),0)</f>
        <v>888</v>
      </c>
    </row>
    <row r="16" spans="2:29" x14ac:dyDescent="0.2">
      <c r="B16" s="170"/>
      <c r="G16" s="28"/>
      <c r="H16" s="67">
        <f>H15</f>
        <v>5259</v>
      </c>
      <c r="J16" s="15">
        <v>12.4</v>
      </c>
      <c r="M16" s="64" t="str">
        <f>IF(N16=0,"",":")</f>
        <v/>
      </c>
      <c r="O16" s="12">
        <v>152</v>
      </c>
      <c r="P16" s="12">
        <v>474</v>
      </c>
      <c r="Q16" s="19">
        <v>8.9</v>
      </c>
      <c r="S16" s="64" t="str">
        <f>IF(T16=0,"",":")</f>
        <v/>
      </c>
      <c r="U16" s="20">
        <f>L16*60+N16</f>
        <v>0</v>
      </c>
      <c r="W16" s="65">
        <f>IF(J16&gt;0,(INT(POWER(17.76-J16,1.81)*25.4347)),0)</f>
        <v>531</v>
      </c>
      <c r="X16" s="65">
        <f>IF(K16&gt;0,(INT(POWER(81.86-K16,1.81)*1.53775)),0)</f>
        <v>0</v>
      </c>
      <c r="Y16" s="66">
        <f>IF(N16&lt;&gt;"",(INT(POWER(480-U16,1.85)*0.03768)),0)</f>
        <v>0</v>
      </c>
      <c r="Z16" s="66">
        <f>IF(O16&gt;0,(INT(POWER(O16-75,1.42)*0.8465)),0)</f>
        <v>404</v>
      </c>
      <c r="AA16" s="66">
        <f>IF(P16&gt;0,(INT(POWER(P16-220,1.4)*0.14354)),0)</f>
        <v>333</v>
      </c>
      <c r="AB16" s="66">
        <f>IF(Q16&gt;0,(INT(POWER(Q16-1.5,1.05)*51.39)),0)</f>
        <v>420</v>
      </c>
      <c r="AC16" s="68"/>
    </row>
    <row r="17" spans="2:29" x14ac:dyDescent="0.2">
      <c r="B17" s="170"/>
      <c r="G17" s="28"/>
      <c r="H17" s="67">
        <f>H15</f>
        <v>5259</v>
      </c>
      <c r="M17" s="28"/>
      <c r="S17" s="28" t="s">
        <v>100</v>
      </c>
      <c r="W17" s="68"/>
      <c r="X17" s="68"/>
      <c r="Y17" s="68"/>
      <c r="Z17" s="68"/>
      <c r="AA17" s="68"/>
      <c r="AB17" s="68"/>
      <c r="AC17" s="68"/>
    </row>
    <row r="18" spans="2:29" x14ac:dyDescent="0.2">
      <c r="B18" s="169" t="s">
        <v>202</v>
      </c>
      <c r="E18" s="36" t="s">
        <v>98</v>
      </c>
      <c r="G18" s="62">
        <f>IF(H18=0,"",H18)</f>
        <v>5024</v>
      </c>
      <c r="H18" s="14">
        <f>SUM(W18:AB19)+AC18</f>
        <v>5024</v>
      </c>
      <c r="J18" s="63">
        <v>13.2</v>
      </c>
      <c r="K18" s="63">
        <v>61.9</v>
      </c>
      <c r="L18" s="16">
        <v>6</v>
      </c>
      <c r="M18" s="64" t="str">
        <f>IF(N18=0,"",":")</f>
        <v>:</v>
      </c>
      <c r="N18" s="18">
        <v>15.6</v>
      </c>
      <c r="O18" s="12">
        <v>156</v>
      </c>
      <c r="P18" s="12">
        <v>554</v>
      </c>
      <c r="Q18" s="19">
        <v>8.74</v>
      </c>
      <c r="R18" s="16">
        <v>2</v>
      </c>
      <c r="S18" s="64" t="str">
        <f>IF(T18=0,"",":")</f>
        <v>:</v>
      </c>
      <c r="T18" s="18">
        <v>31.2</v>
      </c>
      <c r="U18" s="20">
        <f>L18*60+N18</f>
        <v>375.6</v>
      </c>
      <c r="V18" s="20">
        <f>R18*60+T18</f>
        <v>151.19999999999999</v>
      </c>
      <c r="W18" s="65">
        <f>IF(J18&gt;0,(INT(POWER(17.76-J18,1.81)*25.4347)),0)</f>
        <v>396</v>
      </c>
      <c r="X18" s="65">
        <f>IF(K18&gt;0,(INT(POWER(81.86-K18,1.81)*1.53775)),0)</f>
        <v>346</v>
      </c>
      <c r="Y18" s="66">
        <f>IF(N18&lt;&gt;"",(INT(POWER(480-U18,1.85)*0.03768)),0)</f>
        <v>204</v>
      </c>
      <c r="Z18" s="66">
        <f>IF(O18&gt;0,(INT(POWER(O18-75,1.42)*0.8465)),0)</f>
        <v>434</v>
      </c>
      <c r="AA18" s="66">
        <f>IF(P18&gt;0,(INT(POWER(P18-220,1.4)*0.14354)),0)</f>
        <v>490</v>
      </c>
      <c r="AB18" s="66">
        <f>IF(Q18&gt;0,(INT(POWER(Q18-1.5,1.05)*51.39)),0)</f>
        <v>410</v>
      </c>
      <c r="AC18" s="66">
        <f>IF(T18&lt;&gt;"",(INT(POWER(305.5-V18,1.85)*0.08713)),0)</f>
        <v>974</v>
      </c>
    </row>
    <row r="19" spans="2:29" x14ac:dyDescent="0.2">
      <c r="B19" s="170"/>
      <c r="G19" s="28"/>
      <c r="H19" s="67">
        <f>H18</f>
        <v>5024</v>
      </c>
      <c r="J19" s="63">
        <v>14.2</v>
      </c>
      <c r="K19" s="63">
        <v>64.2</v>
      </c>
      <c r="M19" s="64" t="str">
        <f>IF(N19=0,"",":")</f>
        <v/>
      </c>
      <c r="O19" s="12">
        <v>148</v>
      </c>
      <c r="P19" s="12">
        <v>540</v>
      </c>
      <c r="Q19" s="19">
        <v>8.65</v>
      </c>
      <c r="S19" s="64"/>
      <c r="U19" s="20">
        <f>L19*60+N19</f>
        <v>0</v>
      </c>
      <c r="W19" s="65">
        <f>IF(J19&gt;0,(INT(POWER(17.76-J19,1.81)*25.4347)),0)</f>
        <v>253</v>
      </c>
      <c r="X19" s="65">
        <f>IF(K19&gt;0,(INT(POWER(81.86-K19,1.81)*1.53775)),0)</f>
        <v>277</v>
      </c>
      <c r="Y19" s="66">
        <f>IF(N19&lt;&gt;"",(INT(POWER(480-U19,1.85)*0.03768)),0)</f>
        <v>0</v>
      </c>
      <c r="Z19" s="66">
        <f>IF(O19&gt;0,(INT(POWER(O19-75,1.42)*0.8465)),0)</f>
        <v>374</v>
      </c>
      <c r="AA19" s="66">
        <f>IF(P19&gt;0,(INT(POWER(P19-220,1.4)*0.14354)),0)</f>
        <v>461</v>
      </c>
      <c r="AB19" s="66">
        <f>IF(Q19&gt;0,(INT(POWER(Q19-1.5,1.05)*51.39)),0)</f>
        <v>405</v>
      </c>
      <c r="AC19" s="68"/>
    </row>
    <row r="20" spans="2:29" x14ac:dyDescent="0.2">
      <c r="B20" s="170"/>
      <c r="G20" s="28"/>
      <c r="H20" s="67">
        <f>H18</f>
        <v>5024</v>
      </c>
      <c r="M20" s="28"/>
      <c r="S20" s="64"/>
      <c r="W20" s="68"/>
      <c r="X20" s="68"/>
      <c r="Y20" s="68"/>
      <c r="Z20" s="68"/>
      <c r="AA20" s="68"/>
      <c r="AB20" s="68"/>
      <c r="AC20" s="68"/>
    </row>
    <row r="21" spans="2:29" x14ac:dyDescent="0.2">
      <c r="B21" s="169" t="s">
        <v>22</v>
      </c>
      <c r="E21" t="s">
        <v>170</v>
      </c>
      <c r="G21" s="62">
        <f>IF(H21=0,"",H21)</f>
        <v>1659</v>
      </c>
      <c r="H21" s="14">
        <f>SUM(W21:AB22)+AC21</f>
        <v>1659</v>
      </c>
      <c r="J21" s="63">
        <v>12.9</v>
      </c>
      <c r="K21" s="63"/>
      <c r="M21" s="64" t="str">
        <f>IF(N21=0,"",":")</f>
        <v/>
      </c>
      <c r="O21" s="12"/>
      <c r="P21" s="12">
        <v>520</v>
      </c>
      <c r="Q21" s="19">
        <v>8.73</v>
      </c>
      <c r="S21" s="64" t="str">
        <f>IF(T21=0,"",":")</f>
        <v/>
      </c>
      <c r="U21" s="20">
        <f>L21*60+N21</f>
        <v>0</v>
      </c>
      <c r="V21" s="20">
        <f>R21*60+T21</f>
        <v>0</v>
      </c>
      <c r="W21" s="65">
        <f>IF(J21&gt;0,(INT(POWER(17.76-J21,1.81)*25.4347)),0)</f>
        <v>444</v>
      </c>
      <c r="X21" s="65">
        <f>IF(K21&gt;0,(INT(POWER(81.86-K21,1.81)*1.53775)),0)</f>
        <v>0</v>
      </c>
      <c r="Y21" s="66">
        <f>IF(N21&lt;&gt;"",(INT(POWER(480-U21,1.85)*0.03768)),0)</f>
        <v>0</v>
      </c>
      <c r="Z21" s="66">
        <f>IF(O21&gt;0,(INT(POWER(O21-75,1.42)*0.8465)),0)</f>
        <v>0</v>
      </c>
      <c r="AA21" s="66">
        <f>IF(P21&gt;0,(INT(POWER(P21-220,1.4)*0.14354)),0)</f>
        <v>421</v>
      </c>
      <c r="AB21" s="66">
        <f>IF(Q21&gt;0,(INT(POWER(Q21-1.5,1.05)*51.39)),0)</f>
        <v>410</v>
      </c>
      <c r="AC21" s="66">
        <f>IF(T21&lt;&gt;"",(INT(POWER(305.5-V21,1.85)*0.08713)),0)</f>
        <v>0</v>
      </c>
    </row>
    <row r="22" spans="2:29" x14ac:dyDescent="0.2">
      <c r="B22" s="170"/>
      <c r="G22" s="28"/>
      <c r="H22" s="67">
        <f>H21</f>
        <v>1659</v>
      </c>
      <c r="J22" s="63"/>
      <c r="K22" s="63"/>
      <c r="M22" s="64" t="str">
        <f>IF(N22=0,"",":")</f>
        <v/>
      </c>
      <c r="O22" s="12"/>
      <c r="P22" s="12"/>
      <c r="Q22" s="19">
        <v>8.3000000000000007</v>
      </c>
      <c r="S22" s="64" t="str">
        <f>IF(T22=0,"",":")</f>
        <v/>
      </c>
      <c r="U22" s="20">
        <f>L22*60+N22</f>
        <v>0</v>
      </c>
      <c r="W22" s="65">
        <f>IF(J22&gt;0,(INT(POWER(17.76-J22,1.81)*25.4347)),0)</f>
        <v>0</v>
      </c>
      <c r="X22" s="65">
        <f>IF(K22&gt;0,(INT(POWER(81.86-K22,1.81)*1.53775)),0)</f>
        <v>0</v>
      </c>
      <c r="Y22" s="66">
        <f>IF(N22&lt;&gt;"",(INT(POWER(480-U22,1.85)*0.03768)),0)</f>
        <v>0</v>
      </c>
      <c r="Z22" s="66">
        <f>IF(O22&gt;0,(INT(POWER(O22-75,1.42)*0.8465)),0)</f>
        <v>0</v>
      </c>
      <c r="AA22" s="66">
        <f>IF(P22&gt;0,(INT(POWER(P22-220,1.4)*0.14354)),0)</f>
        <v>0</v>
      </c>
      <c r="AB22" s="66">
        <f>IF(Q22&gt;0,(INT(POWER(Q22-1.5,1.05)*51.39)),0)</f>
        <v>384</v>
      </c>
      <c r="AC22" s="68"/>
    </row>
    <row r="23" spans="2:29" x14ac:dyDescent="0.2">
      <c r="B23" s="170"/>
      <c r="G23" s="28"/>
      <c r="H23" s="67">
        <f>H21</f>
        <v>1659</v>
      </c>
      <c r="J23" s="63"/>
      <c r="K23" s="63"/>
      <c r="M23" s="28"/>
      <c r="O23" s="12"/>
      <c r="P23" s="12"/>
      <c r="S23" s="28"/>
      <c r="W23" s="68"/>
      <c r="X23" s="68"/>
      <c r="Y23" s="68"/>
      <c r="Z23" s="68"/>
      <c r="AA23" s="68"/>
      <c r="AB23" s="68"/>
      <c r="AC23" s="68"/>
    </row>
    <row r="24" spans="2:29" x14ac:dyDescent="0.2">
      <c r="B24" s="169" t="s">
        <v>25</v>
      </c>
      <c r="E24" s="11" t="s">
        <v>199</v>
      </c>
      <c r="G24" s="62">
        <f>IF(H24=0,"",H24)</f>
        <v>733</v>
      </c>
      <c r="H24" s="14">
        <f>SUM(W24:AB25)+AC24</f>
        <v>733</v>
      </c>
      <c r="M24" s="64" t="str">
        <f>IF(N24=0,"",":")</f>
        <v/>
      </c>
      <c r="O24" s="12"/>
      <c r="P24" s="12"/>
      <c r="Q24" s="19">
        <v>14.08</v>
      </c>
      <c r="S24" s="64" t="str">
        <f>IF(T24=0,"",":")</f>
        <v/>
      </c>
      <c r="U24" s="20">
        <f>L24*60+N24</f>
        <v>0</v>
      </c>
      <c r="V24" s="20">
        <f>R24*60+T24</f>
        <v>0</v>
      </c>
      <c r="W24" s="65">
        <f>IF(J24&gt;0,(INT(POWER(17.76-J24,1.81)*25.4347)),0)</f>
        <v>0</v>
      </c>
      <c r="X24" s="65">
        <f>IF(K24&gt;0,(INT(POWER(81.86-K24,1.81)*1.53775)),0)</f>
        <v>0</v>
      </c>
      <c r="Y24" s="66">
        <f>IF(N24&lt;&gt;"",(INT(POWER(480-U24,1.85)*0.03768)),0)</f>
        <v>0</v>
      </c>
      <c r="Z24" s="66">
        <f>IF(O24&gt;0,(INT(POWER(O24-75,1.42)*0.8465)),0)</f>
        <v>0</v>
      </c>
      <c r="AA24" s="66">
        <f>IF(P24&gt;0,(INT(POWER(P24-220,1.4)*0.14354)),0)</f>
        <v>0</v>
      </c>
      <c r="AB24" s="66">
        <f>IF(Q24&gt;0,(INT(POWER(Q24-1.5,1.05)*51.39)),0)</f>
        <v>733</v>
      </c>
      <c r="AC24" s="66">
        <f>IF(T24&lt;&gt;"",(INT(POWER(305.5-V24,1.85)*0.08713)),0)</f>
        <v>0</v>
      </c>
    </row>
    <row r="25" spans="2:29" x14ac:dyDescent="0.2">
      <c r="B25" s="60"/>
      <c r="G25" s="28"/>
      <c r="H25" s="67">
        <f>H24</f>
        <v>733</v>
      </c>
      <c r="M25" s="64" t="str">
        <f>IF(N25=0,"",":")</f>
        <v/>
      </c>
      <c r="O25" s="12"/>
      <c r="P25" s="12"/>
      <c r="S25" s="64" t="str">
        <f>IF(T25=0,"",":")</f>
        <v/>
      </c>
      <c r="U25" s="20">
        <f>L25*60+N25</f>
        <v>0</v>
      </c>
      <c r="W25" s="65">
        <f>IF(J25&gt;0,(INT(POWER(17.76-J25,1.81)*25.4347)),0)</f>
        <v>0</v>
      </c>
      <c r="X25" s="65">
        <f>IF(K25&gt;0,(INT(POWER(81.86-K25,1.81)*1.53775)),0)</f>
        <v>0</v>
      </c>
      <c r="Y25" s="66">
        <f>IF(N25&lt;&gt;"",(INT(POWER(480-U25,1.85)*0.03768)),0)</f>
        <v>0</v>
      </c>
      <c r="Z25" s="66">
        <f>IF(O25&gt;0,(INT(POWER(O25-75,1.42)*0.8465)),0)</f>
        <v>0</v>
      </c>
      <c r="AA25" s="66">
        <f>IF(P25&gt;0,(INT(POWER(P25-220,1.4)*0.14354)),0)</f>
        <v>0</v>
      </c>
      <c r="AB25" s="66">
        <f>IF(Q25&gt;0,(INT(POWER(Q25-1.5,1.05)*51.39)),0)</f>
        <v>0</v>
      </c>
      <c r="AC25" s="68"/>
    </row>
    <row r="26" spans="2:29" x14ac:dyDescent="0.2">
      <c r="B26" s="60"/>
      <c r="G26" s="28"/>
      <c r="H26" s="67">
        <f>H24</f>
        <v>733</v>
      </c>
      <c r="J26" s="69"/>
      <c r="M26" s="28"/>
      <c r="S26" s="28"/>
      <c r="W26" s="68"/>
      <c r="X26" s="68"/>
      <c r="Y26" s="68"/>
      <c r="Z26" s="68"/>
      <c r="AA26" s="68"/>
      <c r="AB26" s="68"/>
      <c r="AC26" s="68"/>
    </row>
    <row r="27" spans="2:29" x14ac:dyDescent="0.2">
      <c r="B27" s="61" t="str">
        <f>IF(H27=0,"","8.")</f>
        <v/>
      </c>
      <c r="G27" s="62" t="str">
        <f>IF(H27=0,"",H27)</f>
        <v/>
      </c>
      <c r="H27" s="14">
        <f>SUM(W27:AB28)+AC27</f>
        <v>0</v>
      </c>
      <c r="M27" s="64" t="str">
        <f>IF(N27=0,"",":")</f>
        <v/>
      </c>
      <c r="O27" s="12"/>
      <c r="P27" s="12"/>
      <c r="S27" s="64" t="str">
        <f>IF(T27=0,"",":")</f>
        <v/>
      </c>
      <c r="U27" s="20">
        <f>L27*60+N27</f>
        <v>0</v>
      </c>
      <c r="V27" s="20">
        <f>R27*60+T27</f>
        <v>0</v>
      </c>
      <c r="W27" s="65">
        <f>IF(J27&gt;0,(INT(POWER(17.76-J27,1.81)*25.4347)),0)</f>
        <v>0</v>
      </c>
      <c r="X27" s="65">
        <f>IF(K27&gt;0,(INT(POWER(81.86-K27,1.81)*1.53775)),0)</f>
        <v>0</v>
      </c>
      <c r="Y27" s="66">
        <f>IF(N27&lt;&gt;"",(INT(POWER(480-U27,1.85)*0.03768)),0)</f>
        <v>0</v>
      </c>
      <c r="Z27" s="66">
        <f>IF(O27&gt;0,(INT(POWER(O27-75,1.42)*0.8465)),0)</f>
        <v>0</v>
      </c>
      <c r="AA27" s="66">
        <f>IF(P27&gt;0,(INT(POWER(P27-220,1.4)*0.14354)),0)</f>
        <v>0</v>
      </c>
      <c r="AB27" s="66">
        <f>IF(Q27&gt;0,(INT(POWER(Q27-1.5,1.05)*51.39)),0)</f>
        <v>0</v>
      </c>
      <c r="AC27" s="66">
        <f>IF(T27&lt;&gt;"",(INT(POWER(305.5-V27,1.85)*0.08713)),0)</f>
        <v>0</v>
      </c>
    </row>
    <row r="28" spans="2:29" x14ac:dyDescent="0.2">
      <c r="B28" s="60"/>
      <c r="G28" s="28"/>
      <c r="H28" s="67">
        <f>H27</f>
        <v>0</v>
      </c>
      <c r="M28" s="64" t="str">
        <f>IF(N28=0,"",":")</f>
        <v/>
      </c>
      <c r="O28" s="12"/>
      <c r="P28" s="12"/>
      <c r="S28" s="64" t="str">
        <f>IF(T28=0,"",":")</f>
        <v/>
      </c>
      <c r="U28" s="20">
        <f>L28*60+N28</f>
        <v>0</v>
      </c>
      <c r="W28" s="65">
        <f>IF(J28&gt;0,(INT(POWER(17.76-J28,1.81)*25.4347)),0)</f>
        <v>0</v>
      </c>
      <c r="X28" s="65">
        <f>IF(K28&gt;0,(INT(POWER(81.86-K28,1.81)*1.53775)),0)</f>
        <v>0</v>
      </c>
      <c r="Y28" s="66">
        <f>IF(N28&lt;&gt;"",(INT(POWER(480-U28,1.85)*0.03768)),0)</f>
        <v>0</v>
      </c>
      <c r="Z28" s="66">
        <f>IF(O28&gt;0,(INT(POWER(O28-75,1.42)*0.8465)),0)</f>
        <v>0</v>
      </c>
      <c r="AA28" s="66">
        <f>IF(P28&gt;0,(INT(POWER(P28-220,1.4)*0.14354)),0)</f>
        <v>0</v>
      </c>
      <c r="AB28" s="66">
        <f>IF(Q28&gt;0,(INT(POWER(Q28-1.5,1.05)*51.39)),0)</f>
        <v>0</v>
      </c>
      <c r="AC28" s="68"/>
    </row>
    <row r="29" spans="2:29" x14ac:dyDescent="0.2">
      <c r="B29" s="60"/>
      <c r="G29" s="28"/>
      <c r="H29" s="67">
        <f>H27</f>
        <v>0</v>
      </c>
      <c r="M29" s="28"/>
      <c r="S29" s="28"/>
      <c r="W29" s="68"/>
      <c r="X29" s="68"/>
      <c r="Y29" s="68"/>
      <c r="Z29" s="68"/>
      <c r="AA29" s="68"/>
      <c r="AB29" s="68"/>
      <c r="AC29" s="68"/>
    </row>
    <row r="30" spans="2:29" x14ac:dyDescent="0.2">
      <c r="B30" s="61" t="str">
        <f>IF(H30=0,"","9.")</f>
        <v/>
      </c>
      <c r="G30" s="62" t="str">
        <f>IF(H30=0,"",H30)</f>
        <v/>
      </c>
      <c r="H30" s="14">
        <f>SUM(W30:AB31)+AC30</f>
        <v>0</v>
      </c>
      <c r="J30" s="63"/>
      <c r="K30" s="63"/>
      <c r="M30" s="64" t="str">
        <f>IF(N30=0,"",":")</f>
        <v/>
      </c>
      <c r="O30" s="12"/>
      <c r="P30" s="12"/>
      <c r="S30" s="64" t="str">
        <f>IF(T30=0,"",":")</f>
        <v/>
      </c>
      <c r="U30" s="20">
        <f>L30*60+N30</f>
        <v>0</v>
      </c>
      <c r="V30" s="20">
        <f>R30*60+T30</f>
        <v>0</v>
      </c>
      <c r="W30" s="65">
        <f>IF(J30&gt;0,(INT(POWER(17.76-J30,1.81)*25.4347)),0)</f>
        <v>0</v>
      </c>
      <c r="X30" s="65">
        <f>IF(K30&gt;0,(INT(POWER(81.86-K30,1.81)*1.53775)),0)</f>
        <v>0</v>
      </c>
      <c r="Y30" s="66">
        <f>IF(N30&lt;&gt;"",(INT(POWER(480-U30,1.85)*0.03768)),0)</f>
        <v>0</v>
      </c>
      <c r="Z30" s="66">
        <f>IF(O30&gt;0,(INT(POWER(O30-75,1.42)*0.8465)),0)</f>
        <v>0</v>
      </c>
      <c r="AA30" s="66">
        <f>IF(P30&gt;0,(INT(POWER(P30-220,1.4)*0.14354)),0)</f>
        <v>0</v>
      </c>
      <c r="AB30" s="66">
        <f>IF(Q30&gt;0,(INT(POWER(Q30-1.5,1.05)*51.39)),0)</f>
        <v>0</v>
      </c>
      <c r="AC30" s="66">
        <f>IF(T30&lt;&gt;"",(INT(POWER(305.5-V30,1.85)*0.08713)),0)</f>
        <v>0</v>
      </c>
    </row>
    <row r="31" spans="2:29" x14ac:dyDescent="0.2">
      <c r="B31" s="60"/>
      <c r="G31" s="28"/>
      <c r="H31" s="67">
        <f>H30</f>
        <v>0</v>
      </c>
      <c r="J31" s="63"/>
      <c r="K31" s="63"/>
      <c r="M31" s="64" t="str">
        <f>IF(N31=0,"",":")</f>
        <v/>
      </c>
      <c r="O31" s="12"/>
      <c r="P31" s="12"/>
      <c r="S31" s="64" t="str">
        <f>IF(T31=0,"",":")</f>
        <v/>
      </c>
      <c r="U31" s="20">
        <f>L31*60+N31</f>
        <v>0</v>
      </c>
      <c r="W31" s="65">
        <f>IF(J31&gt;0,(INT(POWER(17.76-J31,1.81)*25.4347)),0)</f>
        <v>0</v>
      </c>
      <c r="X31" s="65">
        <f>IF(K31&gt;0,(INT(POWER(81.86-K31,1.81)*1.53775)),0)</f>
        <v>0</v>
      </c>
      <c r="Y31" s="66">
        <f>IF(N31&lt;&gt;"",(INT(POWER(480-U31,1.85)*0.03768)),0)</f>
        <v>0</v>
      </c>
      <c r="Z31" s="66">
        <f>IF(O31&gt;0,(INT(POWER(O31-75,1.42)*0.8465)),0)</f>
        <v>0</v>
      </c>
      <c r="AA31" s="66">
        <f>IF(P31&gt;0,(INT(POWER(P31-220,1.4)*0.14354)),0)</f>
        <v>0</v>
      </c>
      <c r="AB31" s="66">
        <f>IF(Q31&gt;0,(INT(POWER(Q31-1.5,1.05)*51.39)),0)</f>
        <v>0</v>
      </c>
      <c r="AC31" s="68"/>
    </row>
    <row r="32" spans="2:29" x14ac:dyDescent="0.2">
      <c r="B32" s="60"/>
      <c r="G32" s="28"/>
      <c r="H32" s="67">
        <f>H30</f>
        <v>0</v>
      </c>
      <c r="J32" s="63"/>
      <c r="K32" s="63"/>
      <c r="M32" s="28"/>
      <c r="O32" s="12"/>
      <c r="P32" s="12"/>
      <c r="S32" s="28"/>
      <c r="W32" s="68"/>
      <c r="X32" s="68"/>
      <c r="Y32" s="68"/>
      <c r="Z32" s="68"/>
      <c r="AA32" s="68"/>
      <c r="AB32" s="68"/>
      <c r="AC32" s="68"/>
    </row>
    <row r="33" spans="2:29" x14ac:dyDescent="0.2">
      <c r="B33" s="61" t="str">
        <f>IF(H33=0,"","10.")</f>
        <v/>
      </c>
      <c r="G33" s="62" t="str">
        <f>IF(H33=0,"",H33)</f>
        <v/>
      </c>
      <c r="H33" s="14">
        <f>SUM(W33:AB34)+AC33</f>
        <v>0</v>
      </c>
      <c r="J33" s="63"/>
      <c r="K33" s="63"/>
      <c r="M33" s="64" t="str">
        <f>IF(N33=0,"",":")</f>
        <v/>
      </c>
      <c r="O33" s="12"/>
      <c r="P33" s="12"/>
      <c r="S33" s="64" t="str">
        <f>IF(T33=0,"",":")</f>
        <v/>
      </c>
      <c r="U33" s="20">
        <f>L33*60+N33</f>
        <v>0</v>
      </c>
      <c r="V33" s="20">
        <f>R33*60+T33</f>
        <v>0</v>
      </c>
      <c r="W33" s="65">
        <f>IF(J33&gt;0,(INT(POWER(17.76-J33,1.81)*25.4347)),0)</f>
        <v>0</v>
      </c>
      <c r="X33" s="65">
        <f>IF(K33&gt;0,(INT(POWER(81.86-K33,1.81)*1.53775)),0)</f>
        <v>0</v>
      </c>
      <c r="Y33" s="66">
        <f>IF(N33&lt;&gt;"",(INT(POWER(480-U33,1.85)*0.03768)),0)</f>
        <v>0</v>
      </c>
      <c r="Z33" s="66">
        <f>IF(O33&gt;0,(INT(POWER(O33-75,1.42)*0.8465)),0)</f>
        <v>0</v>
      </c>
      <c r="AA33" s="66">
        <f>IF(P33&gt;0,(INT(POWER(P33-220,1.4)*0.14354)),0)</f>
        <v>0</v>
      </c>
      <c r="AB33" s="66">
        <f>IF(Q33&gt;0,(INT(POWER(Q33-1.5,1.05)*51.39)),0)</f>
        <v>0</v>
      </c>
      <c r="AC33" s="66">
        <f>IF(T33&lt;&gt;"",(INT(POWER(305.5-V33,1.85)*0.08713)),0)</f>
        <v>0</v>
      </c>
    </row>
    <row r="34" spans="2:29" x14ac:dyDescent="0.2">
      <c r="B34" s="60"/>
      <c r="G34" s="28"/>
      <c r="H34" s="67">
        <f>H33</f>
        <v>0</v>
      </c>
      <c r="J34" s="63"/>
      <c r="K34" s="63"/>
      <c r="M34" s="64" t="str">
        <f>IF(N34=0,"",":")</f>
        <v/>
      </c>
      <c r="O34" s="12"/>
      <c r="P34" s="12"/>
      <c r="S34" s="64" t="str">
        <f>IF(T34=0,"",":")</f>
        <v/>
      </c>
      <c r="U34" s="20">
        <f>L34*60+N34</f>
        <v>0</v>
      </c>
      <c r="W34" s="65">
        <f>IF(J34&gt;0,(INT(POWER(17.76-J34,1.81)*25.4347)),0)</f>
        <v>0</v>
      </c>
      <c r="X34" s="65">
        <f>IF(K34&gt;0,(INT(POWER(81.86-K34,1.81)*1.53775)),0)</f>
        <v>0</v>
      </c>
      <c r="Y34" s="66">
        <f>IF(N34&lt;&gt;"",(INT(POWER(480-U34,1.85)*0.03768)),0)</f>
        <v>0</v>
      </c>
      <c r="Z34" s="66">
        <f>IF(O34&gt;0,(INT(POWER(O34-75,1.42)*0.8465)),0)</f>
        <v>0</v>
      </c>
      <c r="AA34" s="66">
        <f>IF(P34&gt;0,(INT(POWER(P34-220,1.4)*0.14354)),0)</f>
        <v>0</v>
      </c>
      <c r="AB34" s="66">
        <f>IF(Q34&gt;0,(INT(POWER(Q34-1.5,1.05)*51.39)),0)</f>
        <v>0</v>
      </c>
      <c r="AC34" s="68"/>
    </row>
    <row r="35" spans="2:29" x14ac:dyDescent="0.2">
      <c r="B35" s="60"/>
      <c r="G35" s="28"/>
      <c r="H35" s="67">
        <f>H33</f>
        <v>0</v>
      </c>
      <c r="M35" s="28"/>
      <c r="S35" s="28"/>
      <c r="W35" s="68"/>
      <c r="X35" s="68"/>
      <c r="Y35" s="68"/>
      <c r="Z35" s="68"/>
      <c r="AA35" s="68"/>
      <c r="AB35" s="68"/>
      <c r="AC35" s="68"/>
    </row>
    <row r="36" spans="2:29" x14ac:dyDescent="0.2">
      <c r="B36" s="61" t="str">
        <f>IF(H36=0,"","11.")</f>
        <v/>
      </c>
      <c r="G36" s="62" t="str">
        <f>IF(H36=0,"",H36)</f>
        <v/>
      </c>
      <c r="H36" s="14">
        <f>SUM(W36:AB37)+AC36</f>
        <v>0</v>
      </c>
      <c r="M36" s="64" t="str">
        <f>IF(N36=0,"",":")</f>
        <v/>
      </c>
      <c r="S36" s="64" t="str">
        <f>IF(T36=0,"",":")</f>
        <v/>
      </c>
      <c r="U36" s="20">
        <f>L36*60+N36</f>
        <v>0</v>
      </c>
      <c r="V36" s="20">
        <f>R36*60+T36</f>
        <v>0</v>
      </c>
      <c r="W36" s="65">
        <f>IF(J36&gt;0,(INT(POWER(17.76-J36,1.81)*25.4347)),0)</f>
        <v>0</v>
      </c>
      <c r="X36" s="65">
        <f>IF(K36&gt;0,(INT(POWER(81.86-K36,1.81)*1.53775)),0)</f>
        <v>0</v>
      </c>
      <c r="Y36" s="66">
        <f>IF(N36&lt;&gt;"",(INT(POWER(480-U36,1.85)*0.03768)),0)</f>
        <v>0</v>
      </c>
      <c r="Z36" s="66">
        <f>IF(O36&gt;0,(INT(POWER(O36-75,1.42)*0.8465)),0)</f>
        <v>0</v>
      </c>
      <c r="AA36" s="66">
        <f>IF(P36&gt;0,(INT(POWER(P36-220,1.4)*0.14354)),0)</f>
        <v>0</v>
      </c>
      <c r="AB36" s="66">
        <f>IF(Q36&gt;0,(INT(POWER(Q36-1.5,1.05)*51.39)),0)</f>
        <v>0</v>
      </c>
      <c r="AC36" s="66">
        <f>IF(T36&lt;&gt;"",(INT(POWER(305.5-V36,1.85)*0.08713)),0)</f>
        <v>0</v>
      </c>
    </row>
    <row r="37" spans="2:29" x14ac:dyDescent="0.2">
      <c r="B37" s="60"/>
      <c r="G37" s="28"/>
      <c r="H37" s="67">
        <f>H36</f>
        <v>0</v>
      </c>
      <c r="M37" s="64" t="str">
        <f>IF(N37=0,"",":")</f>
        <v/>
      </c>
      <c r="S37" s="64" t="str">
        <f>IF(T37=0,"",":")</f>
        <v/>
      </c>
      <c r="U37" s="20">
        <f>L37*60+N37</f>
        <v>0</v>
      </c>
      <c r="W37" s="65">
        <f>IF(J37&gt;0,(INT(POWER(17.76-J37,1.81)*25.4347)),0)</f>
        <v>0</v>
      </c>
      <c r="X37" s="65">
        <f>IF(K37&gt;0,(INT(POWER(81.86-K37,1.81)*1.53775)),0)</f>
        <v>0</v>
      </c>
      <c r="Y37" s="66">
        <f>IF(N37&lt;&gt;"",(INT(POWER(480-U37,1.85)*0.03768)),0)</f>
        <v>0</v>
      </c>
      <c r="Z37" s="66">
        <f>IF(O37&gt;0,(INT(POWER(O37-75,1.42)*0.8465)),0)</f>
        <v>0</v>
      </c>
      <c r="AA37" s="66">
        <f>IF(P37&gt;0,(INT(POWER(P37-220,1.4)*0.14354)),0)</f>
        <v>0</v>
      </c>
      <c r="AB37" s="66">
        <f>IF(Q37&gt;0,(INT(POWER(Q37-1.5,1.05)*51.39)),0)</f>
        <v>0</v>
      </c>
      <c r="AC37" s="68"/>
    </row>
    <row r="38" spans="2:29" x14ac:dyDescent="0.2">
      <c r="B38" s="60"/>
      <c r="G38" s="28"/>
      <c r="H38" s="67">
        <f>H36</f>
        <v>0</v>
      </c>
      <c r="M38" s="28"/>
      <c r="S38" s="28"/>
      <c r="W38" s="68"/>
      <c r="X38" s="68"/>
      <c r="Y38" s="68"/>
      <c r="Z38" s="68"/>
      <c r="AA38" s="68"/>
      <c r="AB38" s="68"/>
      <c r="AC38" s="68"/>
    </row>
    <row r="39" spans="2:29" x14ac:dyDescent="0.2">
      <c r="B39" s="61" t="str">
        <f>IF(H39=0,"","12.")</f>
        <v/>
      </c>
      <c r="G39" s="62" t="str">
        <f>IF(H39=0,"",H39)</f>
        <v/>
      </c>
      <c r="H39" s="14">
        <f>SUM(W39:AB40)+AC39</f>
        <v>0</v>
      </c>
      <c r="M39" s="64" t="str">
        <f>IF(N39=0,"",":")</f>
        <v/>
      </c>
      <c r="S39" s="64" t="str">
        <f>IF(T39=0,"",":")</f>
        <v/>
      </c>
      <c r="U39" s="20">
        <f>L39*60+N39</f>
        <v>0</v>
      </c>
      <c r="V39" s="20">
        <f>R39*60+T39</f>
        <v>0</v>
      </c>
      <c r="W39" s="65">
        <f>IF(J39&gt;0,(INT(POWER(17.76-J39,1.81)*25.4347)),0)</f>
        <v>0</v>
      </c>
      <c r="X39" s="65">
        <f>IF(K39&gt;0,(INT(POWER(81.86-K39,1.81)*1.53775)),0)</f>
        <v>0</v>
      </c>
      <c r="Y39" s="66">
        <f>IF(N39&lt;&gt;"",(INT(POWER(480-U39,1.85)*0.03768)),0)</f>
        <v>0</v>
      </c>
      <c r="Z39" s="66">
        <f>IF(O39&gt;0,(INT(POWER(O39-75,1.42)*0.8465)),0)</f>
        <v>0</v>
      </c>
      <c r="AA39" s="66">
        <f>IF(P39&gt;0,(INT(POWER(P39-220,1.4)*0.14354)),0)</f>
        <v>0</v>
      </c>
      <c r="AB39" s="66">
        <f>IF(Q39&gt;0,(INT(POWER(Q39-1.5,1.05)*51.39)),0)</f>
        <v>0</v>
      </c>
      <c r="AC39" s="66">
        <f>IF(T39&lt;&gt;"",(INT(POWER(305.5-V39,1.85)*0.08713)),0)</f>
        <v>0</v>
      </c>
    </row>
    <row r="40" spans="2:29" x14ac:dyDescent="0.2">
      <c r="B40" s="60"/>
      <c r="G40" s="28"/>
      <c r="H40" s="67">
        <f>H39</f>
        <v>0</v>
      </c>
      <c r="M40" s="64" t="str">
        <f>IF(N40=0,"",":")</f>
        <v/>
      </c>
      <c r="S40" s="64" t="str">
        <f>IF(T40=0,"",":")</f>
        <v/>
      </c>
      <c r="U40" s="20">
        <f>L40*60+N40</f>
        <v>0</v>
      </c>
      <c r="W40" s="65">
        <f>IF(J40&gt;0,(INT(POWER(17.76-J40,1.81)*25.4347)),0)</f>
        <v>0</v>
      </c>
      <c r="X40" s="65">
        <f>IF(K40&gt;0,(INT(POWER(81.86-K40,1.81)*1.53775)),0)</f>
        <v>0</v>
      </c>
      <c r="Y40" s="66">
        <f>IF(N40&lt;&gt;"",(INT(POWER(480-U40,1.85)*0.03768)),0)</f>
        <v>0</v>
      </c>
      <c r="Z40" s="66">
        <f>IF(O40&gt;0,(INT(POWER(O40-75,1.42)*0.8465)),0)</f>
        <v>0</v>
      </c>
      <c r="AA40" s="66">
        <f>IF(P40&gt;0,(INT(POWER(P40-220,1.4)*0.14354)),0)</f>
        <v>0</v>
      </c>
      <c r="AB40" s="66">
        <f>IF(Q40&gt;0,(INT(POWER(Q40-1.5,1.05)*51.39)),0)</f>
        <v>0</v>
      </c>
      <c r="AC40" s="68"/>
    </row>
    <row r="41" spans="2:29" x14ac:dyDescent="0.2">
      <c r="B41" s="60"/>
      <c r="G41" s="28"/>
      <c r="H41" s="67">
        <f>H39</f>
        <v>0</v>
      </c>
      <c r="M41" s="28"/>
      <c r="S41" s="28"/>
      <c r="W41" s="68"/>
      <c r="X41" s="68"/>
      <c r="Y41" s="68"/>
      <c r="Z41" s="68"/>
      <c r="AA41" s="68"/>
      <c r="AB41" s="68"/>
      <c r="AC41" s="68"/>
    </row>
    <row r="42" spans="2:29" x14ac:dyDescent="0.2">
      <c r="B42" s="61" t="str">
        <f>IF(H42=0,"","13.")</f>
        <v/>
      </c>
      <c r="G42" s="62" t="str">
        <f>IF(H42=0,"",H42)</f>
        <v/>
      </c>
      <c r="H42" s="14">
        <f>SUM(W42:AB43)+AC42</f>
        <v>0</v>
      </c>
      <c r="M42" s="64" t="str">
        <f>IF(N42=0,"",":")</f>
        <v/>
      </c>
      <c r="S42" s="64" t="str">
        <f>IF(T42=0,"",":")</f>
        <v/>
      </c>
      <c r="U42" s="20">
        <f>L42*60+N42</f>
        <v>0</v>
      </c>
      <c r="V42" s="20">
        <f>R42*60+T42</f>
        <v>0</v>
      </c>
      <c r="W42" s="65">
        <f>IF(J42&gt;0,(INT(POWER(17.76-J42,1.81)*25.4347)),0)</f>
        <v>0</v>
      </c>
      <c r="X42" s="65">
        <f>IF(K42&gt;0,(INT(POWER(81.86-K42,1.81)*1.53775)),0)</f>
        <v>0</v>
      </c>
      <c r="Y42" s="66">
        <f>IF(N42&lt;&gt;"",(INT(POWER(480-U42,1.85)*0.03768)),0)</f>
        <v>0</v>
      </c>
      <c r="Z42" s="66">
        <f>IF(O42&gt;0,(INT(POWER(O42-75,1.42)*0.8465)),0)</f>
        <v>0</v>
      </c>
      <c r="AA42" s="66">
        <f>IF(P42&gt;0,(INT(POWER(P42-220,1.4)*0.14354)),0)</f>
        <v>0</v>
      </c>
      <c r="AB42" s="66">
        <f>IF(Q42&gt;0,(INT(POWER(Q42-1.5,1.05)*51.39)),0)</f>
        <v>0</v>
      </c>
      <c r="AC42" s="66">
        <f>IF(T42&lt;&gt;"",(INT(POWER(305.5-V42,1.85)*0.08713)),0)</f>
        <v>0</v>
      </c>
    </row>
    <row r="43" spans="2:29" x14ac:dyDescent="0.2">
      <c r="B43" s="60"/>
      <c r="G43" s="28"/>
      <c r="H43" s="67">
        <f>H42</f>
        <v>0</v>
      </c>
      <c r="M43" s="64" t="str">
        <f>IF(N43=0,"",":")</f>
        <v/>
      </c>
      <c r="S43" s="64" t="str">
        <f>IF(T43=0,"",":")</f>
        <v/>
      </c>
      <c r="U43" s="20">
        <f>L43*60+N43</f>
        <v>0</v>
      </c>
      <c r="W43" s="65">
        <f>IF(J43&gt;0,(INT(POWER(17.76-J43,1.81)*25.4347)),0)</f>
        <v>0</v>
      </c>
      <c r="X43" s="65">
        <f>IF(K43&gt;0,(INT(POWER(81.86-K43,1.81)*1.53775)),0)</f>
        <v>0</v>
      </c>
      <c r="Y43" s="66">
        <f>IF(N43&lt;&gt;"",(INT(POWER(480-U43,1.85)*0.03768)),0)</f>
        <v>0</v>
      </c>
      <c r="Z43" s="66">
        <f>IF(O43&gt;0,(INT(POWER(O43-75,1.42)*0.8465)),0)</f>
        <v>0</v>
      </c>
      <c r="AA43" s="66">
        <f>IF(P43&gt;0,(INT(POWER(P43-220,1.4)*0.14354)),0)</f>
        <v>0</v>
      </c>
      <c r="AB43" s="66">
        <f>IF(Q43&gt;0,(INT(POWER(Q43-1.5,1.05)*51.39)),0)</f>
        <v>0</v>
      </c>
      <c r="AC43" s="68"/>
    </row>
    <row r="44" spans="2:29" x14ac:dyDescent="0.2">
      <c r="B44" s="60"/>
      <c r="G44" s="28"/>
      <c r="H44" s="67">
        <f>H42</f>
        <v>0</v>
      </c>
      <c r="M44" s="28"/>
      <c r="S44" s="28"/>
      <c r="W44" s="68"/>
      <c r="X44" s="68"/>
      <c r="Y44" s="68"/>
      <c r="Z44" s="68"/>
      <c r="AA44" s="68"/>
      <c r="AB44" s="68"/>
      <c r="AC44" s="68"/>
    </row>
    <row r="45" spans="2:29" x14ac:dyDescent="0.2">
      <c r="B45" s="61" t="str">
        <f>IF(H45=0,"","14.")</f>
        <v/>
      </c>
      <c r="G45" s="62" t="str">
        <f>IF(H45=0,"",H45)</f>
        <v/>
      </c>
      <c r="H45" s="14">
        <f>SUM(W45:AB46)+AC45</f>
        <v>0</v>
      </c>
      <c r="M45" s="64" t="str">
        <f>IF(N45=0,"",":")</f>
        <v/>
      </c>
      <c r="S45" s="64" t="str">
        <f>IF(T45=0,"",":")</f>
        <v/>
      </c>
      <c r="U45" s="20">
        <f>L45*60+N45</f>
        <v>0</v>
      </c>
      <c r="V45" s="20">
        <f>R45*60+T45</f>
        <v>0</v>
      </c>
      <c r="W45" s="65">
        <f>IF(J45&gt;0,(INT(POWER(17.76-J45,1.81)*25.4347)),0)</f>
        <v>0</v>
      </c>
      <c r="X45" s="65">
        <f>IF(K45&gt;0,(INT(POWER(81.86-K45,1.81)*1.53775)),0)</f>
        <v>0</v>
      </c>
      <c r="Y45" s="66">
        <f>IF(N45&lt;&gt;"",(INT(POWER(480-U45,1.85)*0.03768)),0)</f>
        <v>0</v>
      </c>
      <c r="Z45" s="66">
        <f>IF(O45&gt;0,(INT(POWER(O45-75,1.42)*0.8465)),0)</f>
        <v>0</v>
      </c>
      <c r="AA45" s="66">
        <f>IF(P45&gt;0,(INT(POWER(P45-220,1.4)*0.14354)),0)</f>
        <v>0</v>
      </c>
      <c r="AB45" s="66">
        <f>IF(Q45&gt;0,(INT(POWER(Q45-1.5,1.05)*51.39)),0)</f>
        <v>0</v>
      </c>
      <c r="AC45" s="66">
        <f>IF(T45&lt;&gt;"",(INT(POWER(305.5-V45,1.85)*0.08713)),0)</f>
        <v>0</v>
      </c>
    </row>
    <row r="46" spans="2:29" x14ac:dyDescent="0.2">
      <c r="B46" s="60"/>
      <c r="G46" s="28"/>
      <c r="H46" s="67">
        <f>H45</f>
        <v>0</v>
      </c>
      <c r="M46" s="64" t="str">
        <f>IF(N46=0,"",":")</f>
        <v/>
      </c>
      <c r="S46" s="64" t="str">
        <f>IF(T46=0,"",":")</f>
        <v/>
      </c>
      <c r="U46" s="20">
        <f>L46*60+N46</f>
        <v>0</v>
      </c>
      <c r="W46" s="65">
        <f>IF(J46&gt;0,(INT(POWER(17.76-J46,1.81)*25.4347)),0)</f>
        <v>0</v>
      </c>
      <c r="X46" s="65">
        <f>IF(K46&gt;0,(INT(POWER(81.86-K46,1.81)*1.53775)),0)</f>
        <v>0</v>
      </c>
      <c r="Y46" s="66">
        <f>IF(N46&lt;&gt;"",(INT(POWER(480-U46,1.85)*0.03768)),0)</f>
        <v>0</v>
      </c>
      <c r="Z46" s="66">
        <f>IF(O46&gt;0,(INT(POWER(O46-75,1.42)*0.8465)),0)</f>
        <v>0</v>
      </c>
      <c r="AA46" s="66">
        <f>IF(P46&gt;0,(INT(POWER(P46-220,1.4)*0.14354)),0)</f>
        <v>0</v>
      </c>
      <c r="AB46" s="66">
        <f>IF(Q46&gt;0,(INT(POWER(Q46-1.5,1.05)*51.39)),0)</f>
        <v>0</v>
      </c>
      <c r="AC46" s="68"/>
    </row>
    <row r="47" spans="2:29" x14ac:dyDescent="0.2">
      <c r="B47" s="60"/>
      <c r="G47" s="28"/>
      <c r="H47" s="67">
        <f>H45</f>
        <v>0</v>
      </c>
      <c r="M47" s="28"/>
      <c r="S47" s="28"/>
      <c r="W47" s="68"/>
      <c r="X47" s="68"/>
      <c r="Y47" s="68"/>
      <c r="Z47" s="68"/>
      <c r="AA47" s="68"/>
      <c r="AB47" s="68"/>
      <c r="AC47" s="68"/>
    </row>
    <row r="48" spans="2:29" x14ac:dyDescent="0.2">
      <c r="B48" s="61" t="str">
        <f>IF(H48=0,"","15.")</f>
        <v/>
      </c>
      <c r="G48" s="62" t="str">
        <f>IF(H48=0,"",H48)</f>
        <v/>
      </c>
      <c r="H48" s="14">
        <f>SUM(W48:AB49)+AC48</f>
        <v>0</v>
      </c>
      <c r="M48" s="64" t="str">
        <f>IF(N48=0,"",":")</f>
        <v/>
      </c>
      <c r="S48" s="64" t="str">
        <f>IF(T48=0,"",":")</f>
        <v/>
      </c>
      <c r="U48" s="20">
        <f>L48*60+N48</f>
        <v>0</v>
      </c>
      <c r="V48" s="20">
        <f>R48*60+T48</f>
        <v>0</v>
      </c>
      <c r="W48" s="65">
        <f>IF(J48&gt;0,(INT(POWER(17.76-J48,1.81)*25.4347)),0)</f>
        <v>0</v>
      </c>
      <c r="X48" s="65">
        <f>IF(K48&gt;0,(INT(POWER(81.86-K48,1.81)*1.53775)),0)</f>
        <v>0</v>
      </c>
      <c r="Y48" s="66">
        <f>IF(N48&lt;&gt;"",(INT(POWER(480-U48,1.85)*0.03768)),0)</f>
        <v>0</v>
      </c>
      <c r="Z48" s="66">
        <f>IF(O48&gt;0,(INT(POWER(O48-75,1.42)*0.8465)),0)</f>
        <v>0</v>
      </c>
      <c r="AA48" s="66">
        <f>IF(P48&gt;0,(INT(POWER(P48-220,1.4)*0.14354)),0)</f>
        <v>0</v>
      </c>
      <c r="AB48" s="66">
        <f>IF(Q48&gt;0,(INT(POWER(Q48-1.5,1.05)*51.39)),0)</f>
        <v>0</v>
      </c>
      <c r="AC48" s="66">
        <f>IF(T48&lt;&gt;"",(INT(POWER(305.5-V48,1.85)*0.08713)),0)</f>
        <v>0</v>
      </c>
    </row>
    <row r="49" spans="2:29" x14ac:dyDescent="0.2">
      <c r="B49" s="60"/>
      <c r="G49" s="28"/>
      <c r="H49" s="67">
        <f>H48</f>
        <v>0</v>
      </c>
      <c r="M49" s="64" t="str">
        <f>IF(N49=0,"",":")</f>
        <v/>
      </c>
      <c r="S49" s="64" t="str">
        <f>IF(T49=0,"",":")</f>
        <v/>
      </c>
      <c r="U49" s="20">
        <f>L49*60+N49</f>
        <v>0</v>
      </c>
      <c r="W49" s="65">
        <f>IF(J49&gt;0,(INT(POWER(17.76-J49,1.81)*25.4347)),0)</f>
        <v>0</v>
      </c>
      <c r="X49" s="65">
        <f>IF(K49&gt;0,(INT(POWER(81.86-K49,1.81)*1.53775)),0)</f>
        <v>0</v>
      </c>
      <c r="Y49" s="66">
        <f>IF(N49&lt;&gt;"",(INT(POWER(480-U49,1.85)*0.03768)),0)</f>
        <v>0</v>
      </c>
      <c r="Z49" s="66">
        <f>IF(O49&gt;0,(INT(POWER(O49-75,1.42)*0.8465)),0)</f>
        <v>0</v>
      </c>
      <c r="AA49" s="66">
        <f>IF(P49&gt;0,(INT(POWER(P49-220,1.4)*0.14354)),0)</f>
        <v>0</v>
      </c>
      <c r="AB49" s="66">
        <f>IF(Q49&gt;0,(INT(POWER(Q49-1.5,1.05)*51.39)),0)</f>
        <v>0</v>
      </c>
      <c r="AC49" s="68"/>
    </row>
    <row r="50" spans="2:29" x14ac:dyDescent="0.2">
      <c r="B50" s="60"/>
      <c r="G50" s="28"/>
      <c r="H50" s="67">
        <f>H48</f>
        <v>0</v>
      </c>
      <c r="M50" s="28"/>
      <c r="S50" s="28"/>
      <c r="W50" s="68"/>
      <c r="X50" s="68"/>
      <c r="Y50" s="68"/>
      <c r="Z50" s="68"/>
      <c r="AA50" s="68"/>
      <c r="AB50" s="68"/>
      <c r="AC50" s="68"/>
    </row>
    <row r="51" spans="2:29" x14ac:dyDescent="0.2">
      <c r="B51" s="61" t="str">
        <f>IF(H51=0,"","16.")</f>
        <v/>
      </c>
      <c r="G51" s="62" t="str">
        <f>IF(H51=0,"",H51)</f>
        <v/>
      </c>
      <c r="H51" s="14">
        <f>SUM(W51:AB52)+AC51</f>
        <v>0</v>
      </c>
      <c r="M51" s="64" t="str">
        <f>IF(N51=0,"",":")</f>
        <v/>
      </c>
      <c r="S51" s="64" t="str">
        <f>IF(T51=0,"",":")</f>
        <v/>
      </c>
      <c r="U51" s="20">
        <f>L51*60+N51</f>
        <v>0</v>
      </c>
      <c r="V51" s="20">
        <f>R51*60+T51</f>
        <v>0</v>
      </c>
      <c r="W51" s="65">
        <f>IF(J51&gt;0,(INT(POWER(17.76-J51,1.81)*25.4347)),0)</f>
        <v>0</v>
      </c>
      <c r="X51" s="65">
        <f>IF(K51&gt;0,(INT(POWER(81.86-K51,1.81)*1.53775)),0)</f>
        <v>0</v>
      </c>
      <c r="Y51" s="66">
        <f>IF(N51&lt;&gt;"",(INT(POWER(480-U51,1.85)*0.03768)),0)</f>
        <v>0</v>
      </c>
      <c r="Z51" s="66">
        <f>IF(O51&gt;0,(INT(POWER(O51-75,1.42)*0.8465)),0)</f>
        <v>0</v>
      </c>
      <c r="AA51" s="66">
        <f>IF(P51&gt;0,(INT(POWER(P51-220,1.4)*0.14354)),0)</f>
        <v>0</v>
      </c>
      <c r="AB51" s="66">
        <f>IF(Q51&gt;0,(INT(POWER(Q51-1.5,1.05)*51.39)),0)</f>
        <v>0</v>
      </c>
      <c r="AC51" s="66">
        <f>IF(T51&lt;&gt;"",(INT(POWER(305.5-V51,1.85)*0.08713)),0)</f>
        <v>0</v>
      </c>
    </row>
    <row r="52" spans="2:29" x14ac:dyDescent="0.2">
      <c r="B52" s="60"/>
      <c r="G52" s="28"/>
      <c r="H52" s="67">
        <f>H51</f>
        <v>0</v>
      </c>
      <c r="M52" s="64" t="str">
        <f>IF(N52=0,"",":")</f>
        <v/>
      </c>
      <c r="S52" s="64" t="str">
        <f>IF(T52=0,"",":")</f>
        <v/>
      </c>
      <c r="U52" s="20">
        <f>L52*60+N52</f>
        <v>0</v>
      </c>
      <c r="W52" s="65">
        <f>IF(J52&gt;0,(INT(POWER(17.76-J52,1.81)*25.4347)),0)</f>
        <v>0</v>
      </c>
      <c r="X52" s="65">
        <f>IF(K52&gt;0,(INT(POWER(81.86-K52,1.81)*1.53775)),0)</f>
        <v>0</v>
      </c>
      <c r="Y52" s="66">
        <f>IF(N52&lt;&gt;"",(INT(POWER(480-U52,1.85)*0.03768)),0)</f>
        <v>0</v>
      </c>
      <c r="Z52" s="66">
        <f>IF(O52&gt;0,(INT(POWER(O52-75,1.42)*0.8465)),0)</f>
        <v>0</v>
      </c>
      <c r="AA52" s="66">
        <f>IF(P52&gt;0,(INT(POWER(P52-220,1.4)*0.14354)),0)</f>
        <v>0</v>
      </c>
      <c r="AB52" s="66">
        <f>IF(Q52&gt;0,(INT(POWER(Q52-1.5,1.05)*51.39)),0)</f>
        <v>0</v>
      </c>
      <c r="AC52" s="68"/>
    </row>
    <row r="53" spans="2:29" x14ac:dyDescent="0.2">
      <c r="B53" s="60"/>
      <c r="G53" s="28"/>
      <c r="H53" s="67">
        <f>H51</f>
        <v>0</v>
      </c>
      <c r="M53" s="28"/>
      <c r="S53" s="28"/>
      <c r="W53" s="68"/>
      <c r="X53" s="68"/>
      <c r="Y53" s="68"/>
      <c r="Z53" s="68"/>
      <c r="AA53" s="68"/>
      <c r="AB53" s="68"/>
      <c r="AC53" s="68"/>
    </row>
    <row r="54" spans="2:29" x14ac:dyDescent="0.2">
      <c r="M54" s="70"/>
    </row>
    <row r="55" spans="2:29" x14ac:dyDescent="0.2">
      <c r="M55" s="70"/>
    </row>
    <row r="56" spans="2:29" x14ac:dyDescent="0.2">
      <c r="M56" s="70"/>
    </row>
    <row r="57" spans="2:29" x14ac:dyDescent="0.2">
      <c r="M57" s="70"/>
    </row>
    <row r="58" spans="2:29" x14ac:dyDescent="0.2">
      <c r="M58" s="70"/>
    </row>
    <row r="59" spans="2:29" x14ac:dyDescent="0.2">
      <c r="M59" s="70"/>
    </row>
  </sheetData>
  <sortState ref="E9:T23">
    <sortCondition descending="1" ref="H9:H23"/>
  </sortState>
  <mergeCells count="5">
    <mergeCell ref="J4:K4"/>
    <mergeCell ref="L6:N6"/>
    <mergeCell ref="R6:T6"/>
    <mergeCell ref="L7:N7"/>
    <mergeCell ref="R7:T7"/>
  </mergeCells>
  <phoneticPr fontId="2" type="noConversion"/>
  <dataValidations count="6">
    <dataValidation type="whole" operator="lessThanOrEqual" allowBlank="1" showInputMessage="1" showErrorMessage="1" prompt="Sem nic nepiš" sqref="B1:L2 C9:C24 B3:B8 B25:B181">
      <formula1>0</formula1>
      <formula2>0</formula2>
    </dataValidation>
    <dataValidation type="whole" operator="lessThanOrEqual" allowBlank="1" showInputMessage="1" showErrorMessage="1" prompt="A sem taky nic nepiš" sqref="O1:T4">
      <formula1>0</formula1>
      <formula2>0</formula2>
    </dataValidation>
    <dataValidation type="whole" operator="lessThanOrEqual" allowBlank="1" showInputMessage="1" showErrorMessage="1" prompt="Ani sem nic nepiš" sqref="C6:T7">
      <formula1>0</formula1>
      <formula2>0</formula2>
    </dataValidation>
    <dataValidation type="whole" operator="lessThanOrEqual" allowBlank="1" showInputMessage="1" showErrorMessage="1" prompt="Dvojtečka se udělá sama, až napíšeš sekundy" sqref="M9:M10 S9 M12:M13 S12 M15:M16 S15 M18:M19 S18 M21:M22 S21 S24 M27:M28 S27 M30:M31 S30 M33:M34 S33 M36:M37 S36 M39:M40 S39 M42:M43 S42 M45:M46 S45 M48:M49 S48 M51:M52 S51 M24 M25">
      <formula1>0</formula1>
      <formula2>0</formula2>
    </dataValidation>
    <dataValidation type="whole" operator="lessThanOrEqual" allowBlank="1" showInputMessage="1" showErrorMessage="1" prompt="Datum napiš do vedlejšího políčka" sqref="G4">
      <formula1>0</formula1>
      <formula2>0</formula2>
    </dataValidation>
    <dataValidation type="whole" operator="lessThanOrEqual" allowBlank="1" showInputMessage="1" showErrorMessage="1" prompt="Tady je vzorec, nepiš sem" sqref="G25:G53 G8 G9:G24">
      <formula1>0</formula1>
      <formula2>0</formula2>
    </dataValidation>
  </dataValidations>
  <pageMargins left="0.59027777777777779" right="0.39374999999999999" top="0.78749999999999998" bottom="0.78749999999999998" header="0.51180555555555562" footer="0.51180555555555562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zoomScale="98" zoomScaleNormal="98" workbookViewId="0">
      <selection activeCell="Q17" sqref="Q17"/>
    </sheetView>
  </sheetViews>
  <sheetFormatPr defaultRowHeight="12.75" x14ac:dyDescent="0.2"/>
  <cols>
    <col min="1" max="2" width="5.28515625" style="1" customWidth="1"/>
    <col min="3" max="3" width="26.42578125" customWidth="1"/>
    <col min="4" max="4" width="9.42578125" style="1" customWidth="1"/>
    <col min="5" max="5" width="26.42578125" customWidth="1"/>
    <col min="6" max="6" width="11.28515625" style="71" customWidth="1"/>
    <col min="7" max="7" width="9.28515625" style="1" customWidth="1"/>
  </cols>
  <sheetData>
    <row r="2" spans="1:12" s="73" customFormat="1" ht="21.95" customHeight="1" x14ac:dyDescent="0.2">
      <c r="A2" s="162" t="s">
        <v>102</v>
      </c>
      <c r="C2" s="153"/>
      <c r="D2" s="154"/>
      <c r="E2" s="155"/>
      <c r="F2" s="77"/>
      <c r="G2" s="78" t="s">
        <v>103</v>
      </c>
    </row>
    <row r="3" spans="1:12" s="83" customFormat="1" ht="23.25" customHeight="1" x14ac:dyDescent="0.2">
      <c r="A3" s="161"/>
      <c r="B3" s="158" t="s">
        <v>104</v>
      </c>
      <c r="C3" s="159" t="s">
        <v>105</v>
      </c>
      <c r="D3" s="158" t="s">
        <v>106</v>
      </c>
      <c r="E3" s="159" t="s">
        <v>107</v>
      </c>
      <c r="F3" s="82" t="s">
        <v>108</v>
      </c>
      <c r="G3" s="79" t="s">
        <v>109</v>
      </c>
    </row>
    <row r="4" spans="1:12" s="86" customFormat="1" ht="14.1" customHeight="1" x14ac:dyDescent="0.2">
      <c r="A4" s="84" t="str">
        <f t="shared" ref="A4:A15" si="0">IF(F4&gt;0,(ROW()-3)&amp;".","")</f>
        <v>1.</v>
      </c>
      <c r="B4" s="85"/>
      <c r="C4" s="86" t="s">
        <v>110</v>
      </c>
      <c r="D4" s="87">
        <v>2000</v>
      </c>
      <c r="E4" s="86" t="s">
        <v>111</v>
      </c>
      <c r="F4" s="88">
        <v>12.2</v>
      </c>
      <c r="G4" s="89">
        <f t="shared" ref="G4:G15" si="1">IF(F4&gt;0,(INT(POWER(17.76-F4,1.81)*25.4347)),"")</f>
        <v>567</v>
      </c>
      <c r="H4" s="94" t="s">
        <v>112</v>
      </c>
      <c r="I4" s="94"/>
      <c r="J4" s="94"/>
      <c r="K4" s="94"/>
      <c r="L4" s="93"/>
    </row>
    <row r="5" spans="1:12" s="86" customFormat="1" ht="14.1" customHeight="1" x14ac:dyDescent="0.2">
      <c r="A5" s="84" t="str">
        <f t="shared" si="0"/>
        <v>2.</v>
      </c>
      <c r="B5" s="85"/>
      <c r="C5" s="86" t="s">
        <v>113</v>
      </c>
      <c r="D5" s="87">
        <v>1999</v>
      </c>
      <c r="E5" s="86" t="s">
        <v>114</v>
      </c>
      <c r="F5" s="88">
        <v>12.3</v>
      </c>
      <c r="G5" s="89">
        <f t="shared" si="1"/>
        <v>549</v>
      </c>
      <c r="H5" s="92" t="s">
        <v>115</v>
      </c>
      <c r="I5" s="92"/>
      <c r="J5" s="92"/>
      <c r="K5" s="92"/>
      <c r="L5" s="93"/>
    </row>
    <row r="6" spans="1:12" s="86" customFormat="1" ht="14.1" customHeight="1" x14ac:dyDescent="0.2">
      <c r="A6" s="84" t="str">
        <f t="shared" si="0"/>
        <v>3.</v>
      </c>
      <c r="B6" s="85"/>
      <c r="C6" s="86" t="s">
        <v>116</v>
      </c>
      <c r="D6" s="87">
        <v>1998</v>
      </c>
      <c r="E6" s="86" t="s">
        <v>117</v>
      </c>
      <c r="F6" s="88">
        <v>12.3</v>
      </c>
      <c r="G6" s="89">
        <f t="shared" si="1"/>
        <v>549</v>
      </c>
    </row>
    <row r="7" spans="1:12" s="86" customFormat="1" ht="14.1" customHeight="1" x14ac:dyDescent="0.2">
      <c r="A7" s="84" t="str">
        <f t="shared" si="0"/>
        <v>4.</v>
      </c>
      <c r="B7" s="85"/>
      <c r="C7" s="86" t="s">
        <v>118</v>
      </c>
      <c r="D7" s="87">
        <v>1998</v>
      </c>
      <c r="E7" s="86" t="s">
        <v>117</v>
      </c>
      <c r="F7" s="88">
        <v>12.4</v>
      </c>
      <c r="G7" s="89">
        <f t="shared" si="1"/>
        <v>531</v>
      </c>
      <c r="H7" s="94" t="s">
        <v>119</v>
      </c>
      <c r="I7" s="94"/>
      <c r="J7" s="94"/>
      <c r="K7" s="94"/>
      <c r="L7" s="93"/>
    </row>
    <row r="8" spans="1:12" s="86" customFormat="1" ht="14.1" customHeight="1" x14ac:dyDescent="0.2">
      <c r="A8" s="84" t="str">
        <f t="shared" si="0"/>
        <v>5.</v>
      </c>
      <c r="B8" s="85"/>
      <c r="C8" s="86" t="s">
        <v>120</v>
      </c>
      <c r="D8" s="87">
        <v>1999</v>
      </c>
      <c r="E8" s="86" t="s">
        <v>111</v>
      </c>
      <c r="F8" s="88">
        <v>12.4</v>
      </c>
      <c r="G8" s="89">
        <f t="shared" si="1"/>
        <v>531</v>
      </c>
    </row>
    <row r="9" spans="1:12" s="86" customFormat="1" ht="14.1" customHeight="1" x14ac:dyDescent="0.2">
      <c r="A9" s="84" t="str">
        <f t="shared" si="0"/>
        <v>6.</v>
      </c>
      <c r="B9" s="85"/>
      <c r="C9" s="86" t="s">
        <v>121</v>
      </c>
      <c r="D9" s="87">
        <v>1999</v>
      </c>
      <c r="E9" s="86" t="s">
        <v>122</v>
      </c>
      <c r="F9" s="88">
        <v>12.9</v>
      </c>
      <c r="G9" s="89">
        <f t="shared" si="1"/>
        <v>444</v>
      </c>
      <c r="H9" s="92" t="s">
        <v>123</v>
      </c>
      <c r="I9" s="92"/>
      <c r="J9" s="92"/>
      <c r="K9" s="92"/>
      <c r="L9" s="93"/>
    </row>
    <row r="10" spans="1:12" s="86" customFormat="1" ht="14.1" customHeight="1" x14ac:dyDescent="0.2">
      <c r="A10" s="84" t="str">
        <f t="shared" si="0"/>
        <v>7.</v>
      </c>
      <c r="B10" s="85"/>
      <c r="C10" s="86" t="s">
        <v>124</v>
      </c>
      <c r="D10" s="87">
        <v>1998</v>
      </c>
      <c r="E10" s="86" t="s">
        <v>125</v>
      </c>
      <c r="F10" s="88">
        <v>13.2</v>
      </c>
      <c r="G10" s="89">
        <f t="shared" si="1"/>
        <v>396</v>
      </c>
    </row>
    <row r="11" spans="1:12" s="86" customFormat="1" ht="14.1" customHeight="1" x14ac:dyDescent="0.2">
      <c r="A11" s="84" t="str">
        <f t="shared" si="0"/>
        <v>8.</v>
      </c>
      <c r="B11" s="85"/>
      <c r="C11" s="86" t="s">
        <v>126</v>
      </c>
      <c r="D11" s="87">
        <v>2000</v>
      </c>
      <c r="E11" s="86" t="s">
        <v>114</v>
      </c>
      <c r="F11" s="88">
        <v>13.4</v>
      </c>
      <c r="G11" s="89">
        <f t="shared" si="1"/>
        <v>365</v>
      </c>
    </row>
    <row r="12" spans="1:12" s="86" customFormat="1" ht="14.1" customHeight="1" x14ac:dyDescent="0.2">
      <c r="A12" s="84" t="str">
        <f t="shared" si="0"/>
        <v>9.</v>
      </c>
      <c r="B12" s="85"/>
      <c r="C12" s="86" t="s">
        <v>127</v>
      </c>
      <c r="D12" s="87">
        <v>2000</v>
      </c>
      <c r="E12" s="86" t="s">
        <v>111</v>
      </c>
      <c r="F12" s="88">
        <v>14</v>
      </c>
      <c r="G12" s="89">
        <f t="shared" si="1"/>
        <v>279</v>
      </c>
      <c r="H12" s="90" t="s">
        <v>128</v>
      </c>
      <c r="I12" s="91"/>
      <c r="J12" s="91"/>
      <c r="K12" s="91"/>
      <c r="L12" s="91"/>
    </row>
    <row r="13" spans="1:12" s="86" customFormat="1" ht="14.1" customHeight="1" x14ac:dyDescent="0.2">
      <c r="A13" s="84" t="str">
        <f t="shared" si="0"/>
        <v>10.</v>
      </c>
      <c r="B13" s="85"/>
      <c r="C13" s="86" t="s">
        <v>129</v>
      </c>
      <c r="D13" s="87">
        <v>1998</v>
      </c>
      <c r="E13" s="86" t="s">
        <v>125</v>
      </c>
      <c r="F13" s="88">
        <v>14.2</v>
      </c>
      <c r="G13" s="89">
        <f t="shared" si="1"/>
        <v>253</v>
      </c>
    </row>
    <row r="14" spans="1:12" s="86" customFormat="1" ht="14.1" customHeight="1" x14ac:dyDescent="0.2">
      <c r="A14" s="84" t="str">
        <f t="shared" si="0"/>
        <v>11.</v>
      </c>
      <c r="B14" s="85"/>
      <c r="C14" s="86" t="s">
        <v>130</v>
      </c>
      <c r="D14" s="87">
        <v>2000</v>
      </c>
      <c r="E14" s="86" t="s">
        <v>117</v>
      </c>
      <c r="F14" s="88">
        <v>14.3</v>
      </c>
      <c r="G14" s="89">
        <f t="shared" si="1"/>
        <v>240</v>
      </c>
      <c r="H14" s="91" t="s">
        <v>131</v>
      </c>
      <c r="I14" s="91"/>
      <c r="J14" s="91"/>
      <c r="K14" s="91"/>
      <c r="L14" s="91"/>
    </row>
    <row r="15" spans="1:12" s="86" customFormat="1" ht="14.1" customHeight="1" x14ac:dyDescent="0.2">
      <c r="A15" s="84" t="str">
        <f t="shared" si="0"/>
        <v>12.</v>
      </c>
      <c r="B15" s="85"/>
      <c r="C15" s="86" t="s">
        <v>132</v>
      </c>
      <c r="D15" s="87">
        <v>2000</v>
      </c>
      <c r="E15" s="86" t="s">
        <v>125</v>
      </c>
      <c r="F15" s="88">
        <v>14.3</v>
      </c>
      <c r="G15" s="89">
        <f t="shared" si="1"/>
        <v>240</v>
      </c>
    </row>
    <row r="16" spans="1:12" s="86" customFormat="1" ht="14.1" customHeight="1" x14ac:dyDescent="0.2">
      <c r="A16" s="84" t="str">
        <f t="shared" ref="A16:A51" si="2">IF(F16&gt;0,(ROW()-3)&amp;".","")</f>
        <v/>
      </c>
      <c r="B16" s="85"/>
      <c r="D16" s="87"/>
      <c r="F16" s="88"/>
      <c r="G16" s="89" t="str">
        <f t="shared" ref="G16:G51" si="3">IF(F16&gt;0,(INT(POWER(17.76-F16,1.81)*25.4347)),"")</f>
        <v/>
      </c>
    </row>
    <row r="17" spans="1:7" s="86" customFormat="1" ht="14.1" customHeight="1" x14ac:dyDescent="0.2">
      <c r="A17" s="84" t="str">
        <f t="shared" si="2"/>
        <v/>
      </c>
      <c r="B17" s="85"/>
      <c r="D17" s="87"/>
      <c r="F17" s="88"/>
      <c r="G17" s="89" t="str">
        <f t="shared" si="3"/>
        <v/>
      </c>
    </row>
    <row r="18" spans="1:7" s="86" customFormat="1" ht="14.1" customHeight="1" x14ac:dyDescent="0.2">
      <c r="A18" s="84" t="str">
        <f t="shared" si="2"/>
        <v/>
      </c>
      <c r="B18" s="85"/>
      <c r="D18" s="87"/>
      <c r="F18" s="88"/>
      <c r="G18" s="89" t="str">
        <f t="shared" si="3"/>
        <v/>
      </c>
    </row>
    <row r="19" spans="1:7" s="86" customFormat="1" ht="14.1" customHeight="1" x14ac:dyDescent="0.2">
      <c r="A19" s="84" t="str">
        <f t="shared" si="2"/>
        <v/>
      </c>
      <c r="B19" s="85"/>
      <c r="D19" s="87"/>
      <c r="F19" s="88"/>
      <c r="G19" s="89" t="str">
        <f t="shared" si="3"/>
        <v/>
      </c>
    </row>
    <row r="20" spans="1:7" s="86" customFormat="1" ht="14.1" customHeight="1" x14ac:dyDescent="0.2">
      <c r="A20" s="84" t="str">
        <f t="shared" si="2"/>
        <v/>
      </c>
      <c r="B20" s="85"/>
      <c r="D20" s="87"/>
      <c r="F20" s="88"/>
      <c r="G20" s="89" t="str">
        <f t="shared" si="3"/>
        <v/>
      </c>
    </row>
    <row r="21" spans="1:7" s="86" customFormat="1" ht="14.1" customHeight="1" x14ac:dyDescent="0.2">
      <c r="A21" s="84" t="str">
        <f t="shared" si="2"/>
        <v/>
      </c>
      <c r="B21" s="85"/>
      <c r="D21" s="87"/>
      <c r="F21" s="88"/>
      <c r="G21" s="89" t="str">
        <f t="shared" si="3"/>
        <v/>
      </c>
    </row>
    <row r="22" spans="1:7" s="86" customFormat="1" ht="14.1" customHeight="1" x14ac:dyDescent="0.2">
      <c r="A22" s="84" t="str">
        <f t="shared" si="2"/>
        <v/>
      </c>
      <c r="B22" s="85"/>
      <c r="D22" s="87"/>
      <c r="F22" s="88"/>
      <c r="G22" s="89" t="str">
        <f t="shared" si="3"/>
        <v/>
      </c>
    </row>
    <row r="23" spans="1:7" s="86" customFormat="1" ht="14.1" customHeight="1" x14ac:dyDescent="0.2">
      <c r="A23" s="84" t="str">
        <f t="shared" si="2"/>
        <v/>
      </c>
      <c r="B23" s="85"/>
      <c r="D23" s="87"/>
      <c r="F23" s="88"/>
      <c r="G23" s="89" t="str">
        <f t="shared" si="3"/>
        <v/>
      </c>
    </row>
    <row r="24" spans="1:7" s="86" customFormat="1" ht="14.1" customHeight="1" x14ac:dyDescent="0.2">
      <c r="A24" s="84" t="str">
        <f t="shared" si="2"/>
        <v/>
      </c>
      <c r="B24" s="85"/>
      <c r="D24" s="87"/>
      <c r="F24" s="88"/>
      <c r="G24" s="89" t="str">
        <f t="shared" si="3"/>
        <v/>
      </c>
    </row>
    <row r="25" spans="1:7" s="86" customFormat="1" ht="14.1" customHeight="1" x14ac:dyDescent="0.2">
      <c r="A25" s="84" t="str">
        <f t="shared" si="2"/>
        <v/>
      </c>
      <c r="B25" s="85"/>
      <c r="D25" s="87"/>
      <c r="F25" s="88"/>
      <c r="G25" s="89" t="str">
        <f t="shared" si="3"/>
        <v/>
      </c>
    </row>
    <row r="26" spans="1:7" s="86" customFormat="1" ht="14.1" customHeight="1" x14ac:dyDescent="0.2">
      <c r="A26" s="84" t="str">
        <f t="shared" si="2"/>
        <v/>
      </c>
      <c r="B26" s="85"/>
      <c r="D26" s="87"/>
      <c r="F26" s="88"/>
      <c r="G26" s="89" t="str">
        <f t="shared" si="3"/>
        <v/>
      </c>
    </row>
    <row r="27" spans="1:7" s="86" customFormat="1" ht="14.1" customHeight="1" x14ac:dyDescent="0.2">
      <c r="A27" s="84" t="str">
        <f t="shared" si="2"/>
        <v/>
      </c>
      <c r="B27" s="85"/>
      <c r="D27" s="87"/>
      <c r="F27" s="88"/>
      <c r="G27" s="89" t="str">
        <f t="shared" si="3"/>
        <v/>
      </c>
    </row>
    <row r="28" spans="1:7" s="86" customFormat="1" ht="14.1" customHeight="1" x14ac:dyDescent="0.2">
      <c r="A28" s="84" t="str">
        <f t="shared" si="2"/>
        <v/>
      </c>
      <c r="B28" s="85"/>
      <c r="D28" s="87"/>
      <c r="F28" s="88"/>
      <c r="G28" s="89" t="str">
        <f t="shared" si="3"/>
        <v/>
      </c>
    </row>
    <row r="29" spans="1:7" s="86" customFormat="1" ht="14.1" customHeight="1" x14ac:dyDescent="0.2">
      <c r="A29" s="84" t="str">
        <f t="shared" si="2"/>
        <v/>
      </c>
      <c r="B29" s="85"/>
      <c r="D29" s="87"/>
      <c r="F29" s="88"/>
      <c r="G29" s="89" t="str">
        <f t="shared" si="3"/>
        <v/>
      </c>
    </row>
    <row r="30" spans="1:7" s="86" customFormat="1" ht="14.1" customHeight="1" x14ac:dyDescent="0.2">
      <c r="A30" s="84" t="str">
        <f t="shared" si="2"/>
        <v/>
      </c>
      <c r="B30" s="85"/>
      <c r="D30" s="87"/>
      <c r="F30" s="88"/>
      <c r="G30" s="89" t="str">
        <f t="shared" si="3"/>
        <v/>
      </c>
    </row>
    <row r="31" spans="1:7" s="86" customFormat="1" ht="14.1" customHeight="1" x14ac:dyDescent="0.2">
      <c r="A31" s="84" t="str">
        <f t="shared" si="2"/>
        <v/>
      </c>
      <c r="B31" s="85"/>
      <c r="D31" s="87"/>
      <c r="F31" s="88"/>
      <c r="G31" s="89" t="str">
        <f t="shared" si="3"/>
        <v/>
      </c>
    </row>
    <row r="32" spans="1:7" s="86" customFormat="1" ht="14.1" customHeight="1" x14ac:dyDescent="0.2">
      <c r="A32" s="84" t="str">
        <f t="shared" si="2"/>
        <v/>
      </c>
      <c r="B32" s="85"/>
      <c r="D32" s="87"/>
      <c r="F32" s="88"/>
      <c r="G32" s="89" t="str">
        <f t="shared" si="3"/>
        <v/>
      </c>
    </row>
    <row r="33" spans="1:7" s="86" customFormat="1" ht="14.1" customHeight="1" x14ac:dyDescent="0.2">
      <c r="A33" s="84" t="str">
        <f t="shared" si="2"/>
        <v/>
      </c>
      <c r="B33" s="85"/>
      <c r="D33" s="87"/>
      <c r="F33" s="88"/>
      <c r="G33" s="89" t="str">
        <f t="shared" si="3"/>
        <v/>
      </c>
    </row>
    <row r="34" spans="1:7" s="86" customFormat="1" ht="14.1" customHeight="1" x14ac:dyDescent="0.2">
      <c r="A34" s="95" t="str">
        <f t="shared" si="2"/>
        <v/>
      </c>
      <c r="B34" s="96"/>
      <c r="C34" s="97"/>
      <c r="D34" s="98"/>
      <c r="E34" s="97"/>
      <c r="F34" s="99"/>
      <c r="G34" s="100" t="str">
        <f t="shared" si="3"/>
        <v/>
      </c>
    </row>
    <row r="35" spans="1:7" s="86" customFormat="1" ht="14.1" customHeight="1" x14ac:dyDescent="0.2">
      <c r="A35" s="84" t="str">
        <f t="shared" si="2"/>
        <v/>
      </c>
      <c r="B35" s="85"/>
      <c r="D35" s="87"/>
      <c r="F35" s="88"/>
      <c r="G35" s="89" t="str">
        <f t="shared" si="3"/>
        <v/>
      </c>
    </row>
    <row r="36" spans="1:7" s="86" customFormat="1" ht="14.1" customHeight="1" x14ac:dyDescent="0.2">
      <c r="A36" s="84" t="str">
        <f t="shared" si="2"/>
        <v/>
      </c>
      <c r="B36" s="85"/>
      <c r="D36" s="87"/>
      <c r="F36" s="88"/>
      <c r="G36" s="89" t="str">
        <f t="shared" si="3"/>
        <v/>
      </c>
    </row>
    <row r="37" spans="1:7" s="86" customFormat="1" ht="14.1" customHeight="1" x14ac:dyDescent="0.2">
      <c r="A37" s="84" t="str">
        <f t="shared" si="2"/>
        <v/>
      </c>
      <c r="B37" s="85"/>
      <c r="D37" s="87"/>
      <c r="F37" s="88"/>
      <c r="G37" s="89" t="str">
        <f t="shared" si="3"/>
        <v/>
      </c>
    </row>
    <row r="38" spans="1:7" s="86" customFormat="1" ht="14.1" customHeight="1" x14ac:dyDescent="0.2">
      <c r="A38" s="84" t="str">
        <f t="shared" si="2"/>
        <v/>
      </c>
      <c r="B38" s="85"/>
      <c r="D38" s="87"/>
      <c r="F38" s="88"/>
      <c r="G38" s="89" t="str">
        <f t="shared" si="3"/>
        <v/>
      </c>
    </row>
    <row r="39" spans="1:7" s="86" customFormat="1" ht="14.1" customHeight="1" x14ac:dyDescent="0.2">
      <c r="A39" s="84" t="str">
        <f t="shared" si="2"/>
        <v/>
      </c>
      <c r="B39" s="85"/>
      <c r="D39" s="87"/>
      <c r="F39" s="88"/>
      <c r="G39" s="89" t="str">
        <f t="shared" si="3"/>
        <v/>
      </c>
    </row>
    <row r="40" spans="1:7" s="86" customFormat="1" ht="14.1" customHeight="1" x14ac:dyDescent="0.2">
      <c r="A40" s="84" t="str">
        <f t="shared" si="2"/>
        <v/>
      </c>
      <c r="B40" s="85"/>
      <c r="D40" s="87"/>
      <c r="F40" s="88"/>
      <c r="G40" s="89" t="str">
        <f t="shared" si="3"/>
        <v/>
      </c>
    </row>
    <row r="41" spans="1:7" s="86" customFormat="1" ht="14.1" customHeight="1" x14ac:dyDescent="0.2">
      <c r="A41" s="84" t="str">
        <f t="shared" si="2"/>
        <v/>
      </c>
      <c r="B41" s="85"/>
      <c r="D41" s="87"/>
      <c r="F41" s="88"/>
      <c r="G41" s="89" t="str">
        <f t="shared" si="3"/>
        <v/>
      </c>
    </row>
    <row r="42" spans="1:7" s="86" customFormat="1" ht="14.1" customHeight="1" x14ac:dyDescent="0.2">
      <c r="A42" s="84" t="str">
        <f t="shared" si="2"/>
        <v/>
      </c>
      <c r="B42" s="85"/>
      <c r="D42" s="87"/>
      <c r="F42" s="88"/>
      <c r="G42" s="89" t="str">
        <f t="shared" si="3"/>
        <v/>
      </c>
    </row>
    <row r="43" spans="1:7" s="86" customFormat="1" ht="14.1" customHeight="1" x14ac:dyDescent="0.2">
      <c r="A43" s="84" t="str">
        <f t="shared" si="2"/>
        <v/>
      </c>
      <c r="B43" s="85"/>
      <c r="D43" s="87"/>
      <c r="F43" s="88"/>
      <c r="G43" s="89" t="str">
        <f t="shared" si="3"/>
        <v/>
      </c>
    </row>
    <row r="44" spans="1:7" s="86" customFormat="1" ht="14.1" customHeight="1" x14ac:dyDescent="0.2">
      <c r="A44" s="84" t="str">
        <f t="shared" si="2"/>
        <v/>
      </c>
      <c r="B44" s="85"/>
      <c r="D44" s="87"/>
      <c r="F44" s="88"/>
      <c r="G44" s="89" t="str">
        <f t="shared" si="3"/>
        <v/>
      </c>
    </row>
    <row r="45" spans="1:7" s="86" customFormat="1" ht="14.1" customHeight="1" x14ac:dyDescent="0.2">
      <c r="A45" s="84" t="str">
        <f t="shared" si="2"/>
        <v/>
      </c>
      <c r="B45" s="85"/>
      <c r="D45" s="87"/>
      <c r="F45" s="88"/>
      <c r="G45" s="89" t="str">
        <f t="shared" si="3"/>
        <v/>
      </c>
    </row>
    <row r="46" spans="1:7" s="86" customFormat="1" ht="14.1" customHeight="1" x14ac:dyDescent="0.2">
      <c r="A46" s="84" t="str">
        <f t="shared" si="2"/>
        <v/>
      </c>
      <c r="B46" s="85"/>
      <c r="D46" s="87"/>
      <c r="F46" s="88"/>
      <c r="G46" s="89" t="str">
        <f t="shared" si="3"/>
        <v/>
      </c>
    </row>
    <row r="47" spans="1:7" s="86" customFormat="1" ht="14.1" customHeight="1" x14ac:dyDescent="0.2">
      <c r="A47" s="84" t="str">
        <f t="shared" si="2"/>
        <v/>
      </c>
      <c r="B47" s="85"/>
      <c r="D47" s="87"/>
      <c r="F47" s="88"/>
      <c r="G47" s="89" t="str">
        <f t="shared" si="3"/>
        <v/>
      </c>
    </row>
    <row r="48" spans="1:7" s="86" customFormat="1" ht="14.1" customHeight="1" x14ac:dyDescent="0.2">
      <c r="A48" s="84" t="str">
        <f t="shared" si="2"/>
        <v/>
      </c>
      <c r="B48" s="85"/>
      <c r="D48" s="87"/>
      <c r="F48" s="88"/>
      <c r="G48" s="89" t="str">
        <f t="shared" si="3"/>
        <v/>
      </c>
    </row>
    <row r="49" spans="1:7" s="86" customFormat="1" ht="14.1" customHeight="1" x14ac:dyDescent="0.2">
      <c r="A49" s="84" t="str">
        <f t="shared" si="2"/>
        <v/>
      </c>
      <c r="B49" s="85"/>
      <c r="D49" s="87"/>
      <c r="F49" s="88"/>
      <c r="G49" s="89" t="str">
        <f t="shared" si="3"/>
        <v/>
      </c>
    </row>
    <row r="50" spans="1:7" s="86" customFormat="1" ht="14.1" customHeight="1" x14ac:dyDescent="0.2">
      <c r="A50" s="84" t="str">
        <f t="shared" si="2"/>
        <v/>
      </c>
      <c r="B50" s="85"/>
      <c r="D50" s="87"/>
      <c r="F50" s="88"/>
      <c r="G50" s="89" t="str">
        <f t="shared" si="3"/>
        <v/>
      </c>
    </row>
    <row r="51" spans="1:7" s="86" customFormat="1" ht="14.1" customHeight="1" x14ac:dyDescent="0.2">
      <c r="A51" s="95" t="str">
        <f t="shared" si="2"/>
        <v>48.</v>
      </c>
      <c r="B51" s="96"/>
      <c r="C51" s="97"/>
      <c r="D51" s="98"/>
      <c r="E51" s="97"/>
      <c r="F51" s="99">
        <v>11</v>
      </c>
      <c r="G51" s="100">
        <f t="shared" si="3"/>
        <v>808</v>
      </c>
    </row>
  </sheetData>
  <sortState ref="A4:L15">
    <sortCondition ref="F4:F15"/>
  </sortState>
  <phoneticPr fontId="2" type="noConversion"/>
  <dataValidations count="2">
    <dataValidation allowBlank="1" showInputMessage="1" showErrorMessage="1" prompt="Buňka obsahuje vzorec, NEPŘEPSAT!" sqref="G4:G51">
      <formula1>0</formula1>
      <formula2>0</formula2>
    </dataValidation>
    <dataValidation allowBlank="1" showInputMessage="1" showErrorMessage="1" prompt="Buňka obsahuje vzorec. Nevyplňovat!" sqref="A4:B51">
      <formula1>0</formula1>
      <formula2>0</formula2>
    </dataValidation>
  </dataValidations>
  <pageMargins left="0.39374999999999999" right="0.39374999999999999" top="0.5902777777777779" bottom="0.59027777777777779" header="0.51180555555555562" footer="0.51180555555555562"/>
  <pageSetup paperSize="9" firstPageNumber="0" orientation="landscape" horizontalDpi="300" verticalDpi="300" r:id="rId1"/>
  <headerFooter alignWithMargins="0">
    <oddHeader>&amp;LCorny středoškoslký atletický pohár&amp;R 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E9" sqref="E9"/>
    </sheetView>
  </sheetViews>
  <sheetFormatPr defaultRowHeight="12.75" x14ac:dyDescent="0.2"/>
  <cols>
    <col min="1" max="1" width="5.28515625" customWidth="1"/>
    <col min="2" max="2" width="5.28515625" style="101" customWidth="1"/>
    <col min="3" max="3" width="26.42578125" customWidth="1"/>
    <col min="4" max="4" width="9.5703125" style="1" customWidth="1"/>
    <col min="5" max="5" width="26.42578125" customWidth="1"/>
    <col min="6" max="6" width="9.42578125" style="71" customWidth="1"/>
    <col min="7" max="7" width="9.140625" style="1" customWidth="1"/>
  </cols>
  <sheetData>
    <row r="1" spans="1:12" x14ac:dyDescent="0.2">
      <c r="E1" s="3"/>
      <c r="F1" s="102"/>
    </row>
    <row r="2" spans="1:12" s="73" customFormat="1" ht="18" customHeight="1" x14ac:dyDescent="0.2">
      <c r="A2" s="72" t="s">
        <v>102</v>
      </c>
      <c r="B2" s="152"/>
      <c r="C2" s="153"/>
      <c r="D2" s="154"/>
      <c r="E2" s="155"/>
      <c r="F2" s="156"/>
      <c r="G2" s="157" t="s">
        <v>133</v>
      </c>
    </row>
    <row r="3" spans="1:12" s="83" customFormat="1" ht="23.25" customHeight="1" thickBot="1" x14ac:dyDescent="0.25">
      <c r="A3" s="81"/>
      <c r="B3" s="158" t="s">
        <v>104</v>
      </c>
      <c r="C3" s="159" t="s">
        <v>105</v>
      </c>
      <c r="D3" s="158" t="s">
        <v>134</v>
      </c>
      <c r="E3" s="159" t="s">
        <v>107</v>
      </c>
      <c r="F3" s="160" t="s">
        <v>108</v>
      </c>
      <c r="G3" s="161" t="s">
        <v>109</v>
      </c>
    </row>
    <row r="4" spans="1:12" s="83" customFormat="1" ht="14.1" customHeight="1" x14ac:dyDescent="0.2">
      <c r="A4" s="103" t="str">
        <f t="shared" ref="A4:A12" si="0">IF(F4&gt;0,(ROW()-3)&amp;".","")</f>
        <v>1.</v>
      </c>
      <c r="B4" s="85"/>
      <c r="C4" s="97" t="s">
        <v>135</v>
      </c>
      <c r="D4" s="98">
        <v>1999</v>
      </c>
      <c r="E4" s="97" t="s">
        <v>114</v>
      </c>
      <c r="F4" s="88">
        <v>59.5</v>
      </c>
      <c r="G4" s="84">
        <f t="shared" ref="G4:G12" si="1">IF(F4&gt;0,(INT(POWER(81.86-F4,1.81)*1.53775)),"")</f>
        <v>426</v>
      </c>
      <c r="H4" s="91" t="s">
        <v>131</v>
      </c>
      <c r="I4" s="91"/>
      <c r="J4" s="91"/>
      <c r="K4" s="91"/>
      <c r="L4" s="91"/>
    </row>
    <row r="5" spans="1:12" s="83" customFormat="1" ht="14.1" customHeight="1" x14ac:dyDescent="0.2">
      <c r="A5" s="103" t="str">
        <f t="shared" si="0"/>
        <v>2.</v>
      </c>
      <c r="B5" s="85"/>
      <c r="C5" s="146" t="s">
        <v>136</v>
      </c>
      <c r="D5" s="147" t="s">
        <v>137</v>
      </c>
      <c r="E5" s="150" t="s">
        <v>117</v>
      </c>
      <c r="F5" s="88">
        <v>59.5</v>
      </c>
      <c r="G5" s="84">
        <f t="shared" si="1"/>
        <v>426</v>
      </c>
      <c r="H5" s="92" t="s">
        <v>115</v>
      </c>
      <c r="I5" s="92"/>
      <c r="J5" s="92"/>
      <c r="K5" s="92"/>
      <c r="L5" s="93"/>
    </row>
    <row r="6" spans="1:12" s="83" customFormat="1" ht="14.1" customHeight="1" x14ac:dyDescent="0.2">
      <c r="A6" s="103" t="str">
        <f t="shared" si="0"/>
        <v>3.</v>
      </c>
      <c r="B6" s="85"/>
      <c r="C6" s="97" t="s">
        <v>124</v>
      </c>
      <c r="D6" s="98">
        <v>1998</v>
      </c>
      <c r="E6" s="97" t="s">
        <v>125</v>
      </c>
      <c r="F6" s="88">
        <v>61.9</v>
      </c>
      <c r="G6" s="84">
        <f t="shared" si="1"/>
        <v>346</v>
      </c>
      <c r="H6" s="94" t="s">
        <v>119</v>
      </c>
      <c r="I6" s="94"/>
      <c r="J6" s="94"/>
      <c r="K6" s="94"/>
      <c r="L6" s="93"/>
    </row>
    <row r="7" spans="1:12" s="83" customFormat="1" ht="14.1" customHeight="1" x14ac:dyDescent="0.2">
      <c r="A7" s="103" t="str">
        <f t="shared" si="0"/>
        <v>4.</v>
      </c>
      <c r="B7" s="85"/>
      <c r="C7" s="149" t="s">
        <v>138</v>
      </c>
      <c r="D7" s="144">
        <v>1997</v>
      </c>
      <c r="E7" s="150" t="s">
        <v>117</v>
      </c>
      <c r="F7" s="88">
        <v>62</v>
      </c>
      <c r="G7" s="84">
        <f t="shared" si="1"/>
        <v>343</v>
      </c>
    </row>
    <row r="8" spans="1:12" s="83" customFormat="1" ht="14.1" customHeight="1" x14ac:dyDescent="0.2">
      <c r="A8" s="103" t="str">
        <f t="shared" si="0"/>
        <v>5.</v>
      </c>
      <c r="B8" s="85"/>
      <c r="C8" s="149" t="s">
        <v>139</v>
      </c>
      <c r="D8" s="144">
        <v>1998</v>
      </c>
      <c r="E8" s="139" t="s">
        <v>111</v>
      </c>
      <c r="F8" s="88">
        <v>62.3</v>
      </c>
      <c r="G8" s="84">
        <f t="shared" si="1"/>
        <v>334</v>
      </c>
      <c r="H8" s="90" t="s">
        <v>128</v>
      </c>
      <c r="I8" s="91"/>
      <c r="J8" s="91"/>
      <c r="K8" s="91"/>
      <c r="L8" s="91"/>
    </row>
    <row r="9" spans="1:12" s="83" customFormat="1" ht="14.1" customHeight="1" x14ac:dyDescent="0.2">
      <c r="A9" s="103" t="str">
        <f t="shared" si="0"/>
        <v>6.</v>
      </c>
      <c r="B9" s="85"/>
      <c r="C9" s="146" t="s">
        <v>140</v>
      </c>
      <c r="D9" s="147" t="s">
        <v>141</v>
      </c>
      <c r="E9" s="150" t="s">
        <v>114</v>
      </c>
      <c r="F9" s="88">
        <v>62.9</v>
      </c>
      <c r="G9" s="84">
        <f t="shared" si="1"/>
        <v>316</v>
      </c>
      <c r="H9" s="92" t="s">
        <v>123</v>
      </c>
      <c r="I9" s="92"/>
      <c r="J9" s="92"/>
      <c r="K9" s="92"/>
      <c r="L9" s="93"/>
    </row>
    <row r="10" spans="1:12" s="83" customFormat="1" ht="14.1" customHeight="1" x14ac:dyDescent="0.2">
      <c r="A10" s="103" t="str">
        <f t="shared" si="0"/>
        <v>7.</v>
      </c>
      <c r="B10" s="85"/>
      <c r="C10" s="97" t="s">
        <v>142</v>
      </c>
      <c r="D10" s="98">
        <v>2000</v>
      </c>
      <c r="E10" s="97" t="s">
        <v>114</v>
      </c>
      <c r="F10" s="88">
        <v>63.2</v>
      </c>
      <c r="G10" s="84">
        <f t="shared" si="1"/>
        <v>307</v>
      </c>
    </row>
    <row r="11" spans="1:12" s="83" customFormat="1" ht="14.1" customHeight="1" x14ac:dyDescent="0.2">
      <c r="A11" s="103" t="str">
        <f t="shared" si="0"/>
        <v>8.</v>
      </c>
      <c r="B11" s="85"/>
      <c r="C11" s="146" t="s">
        <v>143</v>
      </c>
      <c r="D11" s="147" t="s">
        <v>144</v>
      </c>
      <c r="E11" s="148" t="s">
        <v>125</v>
      </c>
      <c r="F11" s="88">
        <v>64.2</v>
      </c>
      <c r="G11" s="84">
        <f t="shared" si="1"/>
        <v>277</v>
      </c>
      <c r="H11" s="94" t="s">
        <v>112</v>
      </c>
      <c r="I11" s="94"/>
      <c r="J11" s="94"/>
      <c r="K11" s="94"/>
      <c r="L11" s="93"/>
    </row>
    <row r="12" spans="1:12" s="83" customFormat="1" ht="14.1" customHeight="1" x14ac:dyDescent="0.2">
      <c r="A12" s="103" t="str">
        <f t="shared" si="0"/>
        <v>9.</v>
      </c>
      <c r="B12" s="85"/>
      <c r="C12" s="97" t="s">
        <v>145</v>
      </c>
      <c r="D12" s="98">
        <v>2000</v>
      </c>
      <c r="E12" s="97" t="s">
        <v>117</v>
      </c>
      <c r="F12" s="88">
        <v>71.7</v>
      </c>
      <c r="G12" s="84">
        <f t="shared" si="1"/>
        <v>102</v>
      </c>
    </row>
    <row r="13" spans="1:12" s="83" customFormat="1" ht="14.1" customHeight="1" x14ac:dyDescent="0.2">
      <c r="A13" s="103" t="str">
        <f t="shared" ref="A13:A51" si="2">IF(F13&gt;0,(ROW()-3)&amp;".","")</f>
        <v/>
      </c>
      <c r="B13" s="85"/>
      <c r="C13" s="97"/>
      <c r="D13" s="98"/>
      <c r="E13" s="97"/>
      <c r="F13" s="88"/>
      <c r="G13" s="84" t="str">
        <f t="shared" ref="G13:G51" si="3">IF(F13&gt;0,(INT(POWER(81.86-F13,1.81)*1.53775)),"")</f>
        <v/>
      </c>
    </row>
    <row r="14" spans="1:12" s="83" customFormat="1" ht="14.1" customHeight="1" x14ac:dyDescent="0.2">
      <c r="A14" s="103" t="str">
        <f t="shared" si="2"/>
        <v/>
      </c>
      <c r="B14" s="85"/>
      <c r="C14" s="146"/>
      <c r="D14" s="147"/>
      <c r="E14" s="150"/>
      <c r="F14" s="88"/>
      <c r="G14" s="84" t="str">
        <f t="shared" si="3"/>
        <v/>
      </c>
    </row>
    <row r="15" spans="1:12" s="83" customFormat="1" ht="14.1" customHeight="1" x14ac:dyDescent="0.2">
      <c r="A15" s="103" t="str">
        <f t="shared" si="2"/>
        <v/>
      </c>
      <c r="B15" s="85"/>
      <c r="C15" s="146"/>
      <c r="D15" s="147"/>
      <c r="E15" s="148"/>
      <c r="F15" s="88"/>
      <c r="G15" s="84" t="str">
        <f t="shared" si="3"/>
        <v/>
      </c>
    </row>
    <row r="16" spans="1:12" s="83" customFormat="1" ht="14.1" customHeight="1" x14ac:dyDescent="0.2">
      <c r="A16" s="103" t="str">
        <f t="shared" si="2"/>
        <v/>
      </c>
      <c r="B16" s="85"/>
      <c r="C16" s="142"/>
      <c r="D16" s="144"/>
      <c r="E16" s="145"/>
      <c r="F16" s="88"/>
      <c r="G16" s="84" t="str">
        <f t="shared" si="3"/>
        <v/>
      </c>
    </row>
    <row r="17" spans="1:7" s="83" customFormat="1" ht="14.1" customHeight="1" x14ac:dyDescent="0.2">
      <c r="A17" s="103" t="str">
        <f t="shared" si="2"/>
        <v/>
      </c>
      <c r="B17" s="85"/>
      <c r="C17" s="142"/>
      <c r="D17" s="143"/>
      <c r="E17" s="145"/>
      <c r="F17" s="88"/>
      <c r="G17" s="84" t="str">
        <f t="shared" si="3"/>
        <v/>
      </c>
    </row>
    <row r="18" spans="1:7" s="83" customFormat="1" ht="14.1" customHeight="1" x14ac:dyDescent="0.2">
      <c r="A18" s="103" t="str">
        <f t="shared" si="2"/>
        <v/>
      </c>
      <c r="B18" s="85"/>
      <c r="C18" s="142"/>
      <c r="D18" s="143"/>
      <c r="E18" s="140"/>
      <c r="F18" s="88"/>
      <c r="G18" s="84" t="str">
        <f t="shared" si="3"/>
        <v/>
      </c>
    </row>
    <row r="19" spans="1:7" s="83" customFormat="1" ht="14.1" customHeight="1" x14ac:dyDescent="0.2">
      <c r="A19" s="103" t="str">
        <f t="shared" si="2"/>
        <v/>
      </c>
      <c r="B19" s="85"/>
      <c r="C19" s="142"/>
      <c r="D19" s="143"/>
      <c r="E19" s="140"/>
      <c r="F19" s="88"/>
      <c r="G19" s="84" t="str">
        <f t="shared" si="3"/>
        <v/>
      </c>
    </row>
    <row r="20" spans="1:7" s="83" customFormat="1" ht="14.1" customHeight="1" x14ac:dyDescent="0.2">
      <c r="A20" s="103" t="str">
        <f t="shared" si="2"/>
        <v/>
      </c>
      <c r="B20" s="85"/>
      <c r="C20" s="86"/>
      <c r="D20" s="87"/>
      <c r="E20" s="86"/>
      <c r="F20" s="88"/>
      <c r="G20" s="84" t="str">
        <f t="shared" si="3"/>
        <v/>
      </c>
    </row>
    <row r="21" spans="1:7" s="83" customFormat="1" ht="14.1" customHeight="1" x14ac:dyDescent="0.2">
      <c r="A21" s="103" t="str">
        <f t="shared" si="2"/>
        <v/>
      </c>
      <c r="B21" s="85"/>
      <c r="C21" s="86"/>
      <c r="D21" s="87"/>
      <c r="E21" s="86"/>
      <c r="F21" s="88"/>
      <c r="G21" s="84" t="str">
        <f t="shared" si="3"/>
        <v/>
      </c>
    </row>
    <row r="22" spans="1:7" s="83" customFormat="1" ht="14.1" customHeight="1" x14ac:dyDescent="0.2">
      <c r="A22" s="103" t="str">
        <f t="shared" si="2"/>
        <v/>
      </c>
      <c r="B22" s="85"/>
      <c r="C22" s="86"/>
      <c r="D22" s="87"/>
      <c r="E22" s="86"/>
      <c r="F22" s="88"/>
      <c r="G22" s="84" t="str">
        <f t="shared" si="3"/>
        <v/>
      </c>
    </row>
    <row r="23" spans="1:7" s="83" customFormat="1" ht="14.1" customHeight="1" x14ac:dyDescent="0.2">
      <c r="A23" s="103" t="str">
        <f t="shared" si="2"/>
        <v/>
      </c>
      <c r="B23" s="85"/>
      <c r="C23" s="86"/>
      <c r="D23" s="87"/>
      <c r="E23" s="86"/>
      <c r="F23" s="88"/>
      <c r="G23" s="84" t="str">
        <f t="shared" si="3"/>
        <v/>
      </c>
    </row>
    <row r="24" spans="1:7" s="83" customFormat="1" ht="14.1" customHeight="1" x14ac:dyDescent="0.2">
      <c r="A24" s="103" t="str">
        <f t="shared" si="2"/>
        <v/>
      </c>
      <c r="B24" s="85"/>
      <c r="C24" s="86"/>
      <c r="D24" s="87"/>
      <c r="E24" s="86"/>
      <c r="F24" s="88"/>
      <c r="G24" s="84" t="str">
        <f t="shared" si="3"/>
        <v/>
      </c>
    </row>
    <row r="25" spans="1:7" s="83" customFormat="1" ht="14.1" customHeight="1" x14ac:dyDescent="0.2">
      <c r="A25" s="103" t="str">
        <f t="shared" si="2"/>
        <v/>
      </c>
      <c r="B25" s="85"/>
      <c r="C25" s="86"/>
      <c r="D25" s="87"/>
      <c r="E25" s="86"/>
      <c r="F25" s="88"/>
      <c r="G25" s="84" t="str">
        <f t="shared" si="3"/>
        <v/>
      </c>
    </row>
    <row r="26" spans="1:7" s="83" customFormat="1" ht="14.1" customHeight="1" x14ac:dyDescent="0.2">
      <c r="A26" s="103" t="str">
        <f t="shared" si="2"/>
        <v/>
      </c>
      <c r="B26" s="85"/>
      <c r="C26" s="86"/>
      <c r="D26" s="87"/>
      <c r="E26" s="86"/>
      <c r="F26" s="88"/>
      <c r="G26" s="84" t="str">
        <f t="shared" si="3"/>
        <v/>
      </c>
    </row>
    <row r="27" spans="1:7" s="83" customFormat="1" ht="14.1" customHeight="1" x14ac:dyDescent="0.2">
      <c r="A27" s="103" t="str">
        <f t="shared" si="2"/>
        <v/>
      </c>
      <c r="B27" s="85"/>
      <c r="C27" s="86"/>
      <c r="D27" s="87"/>
      <c r="E27" s="86"/>
      <c r="F27" s="88"/>
      <c r="G27" s="84" t="str">
        <f t="shared" si="3"/>
        <v/>
      </c>
    </row>
    <row r="28" spans="1:7" s="83" customFormat="1" ht="14.1" customHeight="1" x14ac:dyDescent="0.2">
      <c r="A28" s="103" t="str">
        <f t="shared" si="2"/>
        <v/>
      </c>
      <c r="B28" s="85"/>
      <c r="C28" s="86"/>
      <c r="D28" s="87"/>
      <c r="E28" s="86"/>
      <c r="F28" s="88"/>
      <c r="G28" s="84" t="str">
        <f t="shared" si="3"/>
        <v/>
      </c>
    </row>
    <row r="29" spans="1:7" s="83" customFormat="1" ht="14.1" customHeight="1" x14ac:dyDescent="0.2">
      <c r="A29" s="103" t="str">
        <f t="shared" si="2"/>
        <v/>
      </c>
      <c r="B29" s="85"/>
      <c r="C29" s="86"/>
      <c r="D29" s="87"/>
      <c r="E29" s="86"/>
      <c r="F29" s="88"/>
      <c r="G29" s="84" t="str">
        <f t="shared" si="3"/>
        <v/>
      </c>
    </row>
    <row r="30" spans="1:7" s="83" customFormat="1" ht="14.1" customHeight="1" x14ac:dyDescent="0.2">
      <c r="A30" s="103" t="str">
        <f t="shared" si="2"/>
        <v/>
      </c>
      <c r="B30" s="85"/>
      <c r="C30" s="86"/>
      <c r="D30" s="87"/>
      <c r="E30" s="86"/>
      <c r="F30" s="88"/>
      <c r="G30" s="84" t="str">
        <f t="shared" si="3"/>
        <v/>
      </c>
    </row>
    <row r="31" spans="1:7" s="83" customFormat="1" ht="14.1" customHeight="1" x14ac:dyDescent="0.2">
      <c r="A31" s="103" t="str">
        <f t="shared" si="2"/>
        <v/>
      </c>
      <c r="B31" s="85"/>
      <c r="C31" s="86"/>
      <c r="D31" s="87"/>
      <c r="E31" s="86"/>
      <c r="F31" s="88"/>
      <c r="G31" s="84" t="str">
        <f t="shared" si="3"/>
        <v/>
      </c>
    </row>
    <row r="32" spans="1:7" s="83" customFormat="1" ht="14.1" customHeight="1" x14ac:dyDescent="0.2">
      <c r="A32" s="103" t="str">
        <f t="shared" si="2"/>
        <v/>
      </c>
      <c r="B32" s="85"/>
      <c r="C32" s="86"/>
      <c r="D32" s="87"/>
      <c r="E32" s="86"/>
      <c r="F32" s="88"/>
      <c r="G32" s="84" t="str">
        <f t="shared" si="3"/>
        <v/>
      </c>
    </row>
    <row r="33" spans="1:7" s="83" customFormat="1" ht="14.1" customHeight="1" x14ac:dyDescent="0.2">
      <c r="A33" s="103" t="str">
        <f t="shared" si="2"/>
        <v/>
      </c>
      <c r="B33" s="85"/>
      <c r="C33" s="86"/>
      <c r="D33" s="87"/>
      <c r="E33" s="86"/>
      <c r="F33" s="88"/>
      <c r="G33" s="84" t="str">
        <f t="shared" si="3"/>
        <v/>
      </c>
    </row>
    <row r="34" spans="1:7" s="83" customFormat="1" ht="14.1" customHeight="1" x14ac:dyDescent="0.2">
      <c r="A34" s="104" t="str">
        <f t="shared" si="2"/>
        <v/>
      </c>
      <c r="B34" s="96"/>
      <c r="C34" s="97"/>
      <c r="D34" s="98"/>
      <c r="E34" s="97"/>
      <c r="F34" s="99"/>
      <c r="G34" s="95" t="str">
        <f t="shared" si="3"/>
        <v/>
      </c>
    </row>
    <row r="35" spans="1:7" s="83" customFormat="1" ht="14.1" customHeight="1" x14ac:dyDescent="0.2">
      <c r="A35" s="103" t="str">
        <f t="shared" si="2"/>
        <v/>
      </c>
      <c r="B35" s="85"/>
      <c r="C35" s="86"/>
      <c r="D35" s="87"/>
      <c r="E35" s="86"/>
      <c r="F35" s="88"/>
      <c r="G35" s="84" t="str">
        <f t="shared" si="3"/>
        <v/>
      </c>
    </row>
    <row r="36" spans="1:7" s="83" customFormat="1" ht="14.1" customHeight="1" x14ac:dyDescent="0.2">
      <c r="A36" s="103" t="str">
        <f t="shared" si="2"/>
        <v/>
      </c>
      <c r="B36" s="85"/>
      <c r="C36" s="86"/>
      <c r="D36" s="87"/>
      <c r="E36" s="86"/>
      <c r="F36" s="88"/>
      <c r="G36" s="84" t="str">
        <f t="shared" si="3"/>
        <v/>
      </c>
    </row>
    <row r="37" spans="1:7" s="83" customFormat="1" ht="14.1" customHeight="1" x14ac:dyDescent="0.2">
      <c r="A37" s="103" t="str">
        <f t="shared" si="2"/>
        <v/>
      </c>
      <c r="B37" s="85"/>
      <c r="C37" s="86"/>
      <c r="D37" s="87"/>
      <c r="E37" s="86"/>
      <c r="F37" s="88"/>
      <c r="G37" s="84" t="str">
        <f t="shared" si="3"/>
        <v/>
      </c>
    </row>
    <row r="38" spans="1:7" s="83" customFormat="1" ht="14.1" customHeight="1" x14ac:dyDescent="0.2">
      <c r="A38" s="103" t="str">
        <f t="shared" si="2"/>
        <v/>
      </c>
      <c r="B38" s="85"/>
      <c r="C38" s="86"/>
      <c r="D38" s="87"/>
      <c r="E38" s="86"/>
      <c r="F38" s="88"/>
      <c r="G38" s="84" t="str">
        <f t="shared" si="3"/>
        <v/>
      </c>
    </row>
    <row r="39" spans="1:7" s="83" customFormat="1" ht="14.1" customHeight="1" x14ac:dyDescent="0.2">
      <c r="A39" s="103" t="str">
        <f t="shared" si="2"/>
        <v/>
      </c>
      <c r="B39" s="85"/>
      <c r="C39" s="86"/>
      <c r="D39" s="87"/>
      <c r="E39" s="86"/>
      <c r="F39" s="88"/>
      <c r="G39" s="84" t="str">
        <f t="shared" si="3"/>
        <v/>
      </c>
    </row>
    <row r="40" spans="1:7" s="83" customFormat="1" ht="14.1" customHeight="1" x14ac:dyDescent="0.2">
      <c r="A40" s="103" t="str">
        <f t="shared" si="2"/>
        <v/>
      </c>
      <c r="B40" s="85"/>
      <c r="C40" s="86"/>
      <c r="D40" s="87"/>
      <c r="E40" s="86"/>
      <c r="F40" s="88"/>
      <c r="G40" s="84" t="str">
        <f t="shared" si="3"/>
        <v/>
      </c>
    </row>
    <row r="41" spans="1:7" s="83" customFormat="1" ht="14.1" customHeight="1" x14ac:dyDescent="0.2">
      <c r="A41" s="103" t="str">
        <f t="shared" si="2"/>
        <v/>
      </c>
      <c r="B41" s="85"/>
      <c r="C41" s="86"/>
      <c r="D41" s="87"/>
      <c r="E41" s="86"/>
      <c r="F41" s="88"/>
      <c r="G41" s="84" t="str">
        <f t="shared" si="3"/>
        <v/>
      </c>
    </row>
    <row r="42" spans="1:7" s="83" customFormat="1" ht="14.1" customHeight="1" x14ac:dyDescent="0.2">
      <c r="A42" s="103" t="str">
        <f t="shared" si="2"/>
        <v/>
      </c>
      <c r="B42" s="85"/>
      <c r="C42" s="86"/>
      <c r="D42" s="87"/>
      <c r="E42" s="86"/>
      <c r="F42" s="88"/>
      <c r="G42" s="84" t="str">
        <f t="shared" si="3"/>
        <v/>
      </c>
    </row>
    <row r="43" spans="1:7" s="83" customFormat="1" ht="14.1" customHeight="1" x14ac:dyDescent="0.2">
      <c r="A43" s="103" t="str">
        <f t="shared" si="2"/>
        <v/>
      </c>
      <c r="B43" s="85"/>
      <c r="C43" s="86"/>
      <c r="D43" s="87"/>
      <c r="E43" s="86"/>
      <c r="F43" s="88"/>
      <c r="G43" s="84" t="str">
        <f t="shared" si="3"/>
        <v/>
      </c>
    </row>
    <row r="44" spans="1:7" s="83" customFormat="1" ht="14.1" customHeight="1" x14ac:dyDescent="0.2">
      <c r="A44" s="103" t="str">
        <f t="shared" si="2"/>
        <v/>
      </c>
      <c r="B44" s="85"/>
      <c r="C44" s="86"/>
      <c r="D44" s="87"/>
      <c r="E44" s="86"/>
      <c r="F44" s="88"/>
      <c r="G44" s="84" t="str">
        <f t="shared" si="3"/>
        <v/>
      </c>
    </row>
    <row r="45" spans="1:7" s="83" customFormat="1" ht="14.1" customHeight="1" x14ac:dyDescent="0.2">
      <c r="A45" s="103" t="str">
        <f t="shared" si="2"/>
        <v/>
      </c>
      <c r="B45" s="85"/>
      <c r="C45" s="86"/>
      <c r="D45" s="87"/>
      <c r="E45" s="86"/>
      <c r="F45" s="88"/>
      <c r="G45" s="84" t="str">
        <f t="shared" si="3"/>
        <v/>
      </c>
    </row>
    <row r="46" spans="1:7" s="83" customFormat="1" ht="14.1" customHeight="1" x14ac:dyDescent="0.2">
      <c r="A46" s="103" t="str">
        <f t="shared" si="2"/>
        <v/>
      </c>
      <c r="B46" s="85"/>
      <c r="C46" s="86"/>
      <c r="D46" s="87"/>
      <c r="E46" s="86"/>
      <c r="F46" s="88"/>
      <c r="G46" s="84" t="str">
        <f t="shared" si="3"/>
        <v/>
      </c>
    </row>
    <row r="47" spans="1:7" s="83" customFormat="1" ht="14.1" customHeight="1" x14ac:dyDescent="0.2">
      <c r="A47" s="103" t="str">
        <f t="shared" si="2"/>
        <v/>
      </c>
      <c r="B47" s="85"/>
      <c r="C47" s="86"/>
      <c r="D47" s="87"/>
      <c r="E47" s="86"/>
      <c r="F47" s="88"/>
      <c r="G47" s="84" t="str">
        <f t="shared" si="3"/>
        <v/>
      </c>
    </row>
    <row r="48" spans="1:7" s="83" customFormat="1" ht="14.1" customHeight="1" x14ac:dyDescent="0.2">
      <c r="A48" s="103" t="str">
        <f t="shared" si="2"/>
        <v/>
      </c>
      <c r="B48" s="85"/>
      <c r="C48" s="86"/>
      <c r="D48" s="87"/>
      <c r="E48" s="86"/>
      <c r="F48" s="88"/>
      <c r="G48" s="84" t="str">
        <f t="shared" si="3"/>
        <v/>
      </c>
    </row>
    <row r="49" spans="1:7" s="83" customFormat="1" ht="14.1" customHeight="1" x14ac:dyDescent="0.2">
      <c r="A49" s="104" t="str">
        <f t="shared" si="2"/>
        <v/>
      </c>
      <c r="B49" s="96"/>
      <c r="C49" s="97"/>
      <c r="D49" s="98"/>
      <c r="E49" s="97"/>
      <c r="F49" s="99"/>
      <c r="G49" s="95" t="str">
        <f t="shared" si="3"/>
        <v/>
      </c>
    </row>
    <row r="50" spans="1:7" s="83" customFormat="1" ht="14.1" customHeight="1" x14ac:dyDescent="0.2">
      <c r="A50" s="103" t="str">
        <f t="shared" si="2"/>
        <v/>
      </c>
      <c r="B50" s="85"/>
      <c r="C50" s="86"/>
      <c r="D50" s="87"/>
      <c r="E50" s="86"/>
      <c r="F50" s="88"/>
      <c r="G50" s="84" t="str">
        <f t="shared" si="3"/>
        <v/>
      </c>
    </row>
    <row r="51" spans="1:7" s="83" customFormat="1" ht="14.1" customHeight="1" x14ac:dyDescent="0.2">
      <c r="A51" s="105" t="str">
        <f t="shared" si="2"/>
        <v>48.</v>
      </c>
      <c r="B51" s="106"/>
      <c r="C51" s="107"/>
      <c r="D51" s="108"/>
      <c r="E51" s="107"/>
      <c r="F51" s="109">
        <v>55</v>
      </c>
      <c r="G51" s="110">
        <f t="shared" si="3"/>
        <v>593</v>
      </c>
    </row>
  </sheetData>
  <sortState ref="A4:L12">
    <sortCondition ref="F4:F12"/>
  </sortState>
  <phoneticPr fontId="2" type="noConversion"/>
  <dataValidations count="2">
    <dataValidation allowBlank="1" showInputMessage="1" showErrorMessage="1" prompt="Buňka obsahuje vzorec, NEPŘEPSAT!" sqref="G4:G51">
      <formula1>0</formula1>
      <formula2>0</formula2>
    </dataValidation>
    <dataValidation allowBlank="1" showInputMessage="1" showErrorMessage="1" prompt="Buňka obsahuje vzorec. Nevyplňovat!" sqref="A4:A51">
      <formula1>0</formula1>
      <formula2>0</formula2>
    </dataValidation>
  </dataValidations>
  <pageMargins left="0.39374999999999999" right="0.39374999999999999" top="0.5902777777777779" bottom="0.59027777777777779" header="0.51180555555555562" footer="0.51180555555555562"/>
  <pageSetup paperSize="9" firstPageNumber="0" orientation="landscape" horizontalDpi="300" verticalDpi="300" r:id="rId1"/>
  <headerFooter alignWithMargins="0">
    <oddHeader>&amp;LCorny středoškolský atletický pohár&amp;R&amp;D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B11" sqref="B11"/>
    </sheetView>
  </sheetViews>
  <sheetFormatPr defaultRowHeight="12.75" x14ac:dyDescent="0.2"/>
  <cols>
    <col min="1" max="2" width="5.28515625" customWidth="1"/>
    <col min="3" max="3" width="26.42578125" customWidth="1"/>
    <col min="4" max="4" width="8.140625" style="1" customWidth="1"/>
    <col min="5" max="5" width="26.42578125" customWidth="1"/>
    <col min="6" max="6" width="4.140625" style="1" customWidth="1"/>
    <col min="7" max="7" width="1" style="1" customWidth="1"/>
    <col min="8" max="8" width="5.140625" style="111" customWidth="1"/>
    <col min="9" max="9" width="9.5703125" style="1" customWidth="1"/>
  </cols>
  <sheetData>
    <row r="1" spans="1:14" x14ac:dyDescent="0.2">
      <c r="E1" s="3"/>
      <c r="F1" s="101"/>
    </row>
    <row r="2" spans="1:14" s="73" customFormat="1" ht="21.95" customHeight="1" x14ac:dyDescent="0.2">
      <c r="A2" s="72" t="s">
        <v>102</v>
      </c>
      <c r="B2" s="72"/>
      <c r="C2" s="74"/>
      <c r="D2" s="75"/>
      <c r="E2" s="76"/>
      <c r="F2" s="112"/>
      <c r="G2" s="112"/>
      <c r="H2" s="113"/>
      <c r="I2" s="78" t="s">
        <v>146</v>
      </c>
    </row>
    <row r="3" spans="1:14" s="83" customFormat="1" ht="23.25" customHeight="1" x14ac:dyDescent="0.2">
      <c r="A3" s="81"/>
      <c r="B3" s="114" t="s">
        <v>104</v>
      </c>
      <c r="C3" s="81" t="s">
        <v>105</v>
      </c>
      <c r="D3" s="80" t="s">
        <v>134</v>
      </c>
      <c r="E3" s="81" t="s">
        <v>107</v>
      </c>
      <c r="F3" s="115"/>
      <c r="G3" s="79" t="s">
        <v>108</v>
      </c>
      <c r="H3" s="116"/>
      <c r="I3" s="79" t="s">
        <v>109</v>
      </c>
    </row>
    <row r="4" spans="1:14" s="86" customFormat="1" ht="14.1" customHeight="1" x14ac:dyDescent="0.2">
      <c r="A4" s="103" t="str">
        <f t="shared" ref="A4:A10" si="0">IF(F4&gt;0,(ROW()-3)&amp;".","")</f>
        <v>1.</v>
      </c>
      <c r="B4" s="85"/>
      <c r="C4" s="86" t="s">
        <v>149</v>
      </c>
      <c r="D4" s="87">
        <v>2000</v>
      </c>
      <c r="E4" s="86" t="s">
        <v>148</v>
      </c>
      <c r="F4" s="87">
        <v>4</v>
      </c>
      <c r="G4" s="117" t="str">
        <f t="shared" ref="G4:G13" si="1">IF(H4=0,"",":")</f>
        <v>:</v>
      </c>
      <c r="H4" s="118">
        <v>59.6</v>
      </c>
      <c r="I4" s="89">
        <f t="shared" ref="I4:I13" si="2">IF(H4&lt;&gt;"",(INT(POWER(480-(F4*60+H4),1.85)*0.03768)),"")</f>
        <v>562</v>
      </c>
      <c r="J4" s="91" t="s">
        <v>131</v>
      </c>
      <c r="K4" s="91"/>
      <c r="L4" s="91"/>
      <c r="M4" s="91"/>
      <c r="N4" s="91"/>
    </row>
    <row r="5" spans="1:14" s="86" customFormat="1" ht="14.1" customHeight="1" x14ac:dyDescent="0.2">
      <c r="A5" s="103" t="str">
        <f t="shared" si="0"/>
        <v>2.</v>
      </c>
      <c r="B5" s="85"/>
      <c r="C5" s="86" t="s">
        <v>147</v>
      </c>
      <c r="D5" s="87">
        <v>1998</v>
      </c>
      <c r="E5" s="86" t="s">
        <v>148</v>
      </c>
      <c r="F5" s="87">
        <v>5</v>
      </c>
      <c r="G5" s="117" t="str">
        <f t="shared" si="1"/>
        <v>:</v>
      </c>
      <c r="H5" s="118">
        <v>0.7</v>
      </c>
      <c r="I5" s="89">
        <f t="shared" si="2"/>
        <v>556</v>
      </c>
      <c r="J5" s="92" t="s">
        <v>151</v>
      </c>
      <c r="K5" s="92"/>
      <c r="L5" s="92"/>
      <c r="M5" s="92"/>
      <c r="N5" s="93"/>
    </row>
    <row r="6" spans="1:14" s="86" customFormat="1" ht="14.1" customHeight="1" x14ac:dyDescent="0.2">
      <c r="A6" s="103" t="str">
        <f t="shared" si="0"/>
        <v>3.</v>
      </c>
      <c r="B6" s="85"/>
      <c r="C6" s="86" t="s">
        <v>154</v>
      </c>
      <c r="D6" s="87">
        <v>1998</v>
      </c>
      <c r="E6" s="86" t="s">
        <v>99</v>
      </c>
      <c r="F6" s="87">
        <v>5</v>
      </c>
      <c r="G6" s="117" t="str">
        <f t="shared" si="1"/>
        <v>:</v>
      </c>
      <c r="H6" s="118">
        <v>16.8</v>
      </c>
      <c r="I6" s="89">
        <f t="shared" si="2"/>
        <v>467</v>
      </c>
      <c r="J6" s="94" t="s">
        <v>112</v>
      </c>
      <c r="K6" s="94"/>
      <c r="L6" s="94"/>
      <c r="M6" s="94"/>
      <c r="N6" s="93"/>
    </row>
    <row r="7" spans="1:14" s="86" customFormat="1" ht="14.1" customHeight="1" x14ac:dyDescent="0.2">
      <c r="A7" s="103" t="str">
        <f t="shared" si="0"/>
        <v>4.</v>
      </c>
      <c r="B7" s="85"/>
      <c r="C7" s="86" t="s">
        <v>135</v>
      </c>
      <c r="D7" s="87">
        <v>1999</v>
      </c>
      <c r="E7" s="86" t="s">
        <v>114</v>
      </c>
      <c r="F7" s="119">
        <v>5</v>
      </c>
      <c r="G7" s="117" t="str">
        <f t="shared" si="1"/>
        <v>:</v>
      </c>
      <c r="H7" s="120">
        <v>19</v>
      </c>
      <c r="I7" s="89">
        <f t="shared" si="2"/>
        <v>455</v>
      </c>
      <c r="J7" s="94" t="s">
        <v>119</v>
      </c>
      <c r="K7" s="94"/>
      <c r="L7" s="94"/>
      <c r="M7" s="94"/>
      <c r="N7" s="93"/>
    </row>
    <row r="8" spans="1:14" s="86" customFormat="1" ht="14.1" customHeight="1" x14ac:dyDescent="0.2">
      <c r="A8" s="103" t="str">
        <f t="shared" si="0"/>
        <v>5.</v>
      </c>
      <c r="B8" s="85"/>
      <c r="C8" s="86" t="s">
        <v>150</v>
      </c>
      <c r="D8" s="87">
        <v>1998</v>
      </c>
      <c r="E8" s="86" t="s">
        <v>148</v>
      </c>
      <c r="F8" s="87">
        <v>5</v>
      </c>
      <c r="G8" s="117" t="str">
        <f t="shared" si="1"/>
        <v>:</v>
      </c>
      <c r="H8" s="118">
        <v>23.6</v>
      </c>
      <c r="I8" s="89">
        <f t="shared" si="2"/>
        <v>431</v>
      </c>
      <c r="J8" s="92" t="s">
        <v>123</v>
      </c>
      <c r="K8" s="92"/>
      <c r="L8" s="92"/>
      <c r="M8" s="92"/>
      <c r="N8" s="93"/>
    </row>
    <row r="9" spans="1:14" s="86" customFormat="1" ht="14.1" customHeight="1" x14ac:dyDescent="0.2">
      <c r="A9" s="103" t="str">
        <f t="shared" si="0"/>
        <v>6.</v>
      </c>
      <c r="B9" s="85"/>
      <c r="C9" s="86" t="s">
        <v>175</v>
      </c>
      <c r="D9" s="87">
        <v>1999</v>
      </c>
      <c r="E9" s="86" t="s">
        <v>114</v>
      </c>
      <c r="F9" s="87">
        <v>5</v>
      </c>
      <c r="G9" s="117" t="str">
        <f t="shared" si="1"/>
        <v>:</v>
      </c>
      <c r="H9" s="118">
        <v>26.1</v>
      </c>
      <c r="I9" s="89">
        <f t="shared" si="2"/>
        <v>419</v>
      </c>
    </row>
    <row r="10" spans="1:14" s="86" customFormat="1" ht="14.1" customHeight="1" x14ac:dyDescent="0.2">
      <c r="A10" s="103" t="str">
        <f t="shared" si="0"/>
        <v>7.</v>
      </c>
      <c r="B10" s="85" t="s">
        <v>198</v>
      </c>
      <c r="C10" s="86" t="s">
        <v>142</v>
      </c>
      <c r="D10" s="87">
        <v>2000</v>
      </c>
      <c r="E10" s="86" t="s">
        <v>114</v>
      </c>
      <c r="F10" s="87">
        <v>5</v>
      </c>
      <c r="G10" s="117" t="str">
        <f t="shared" si="1"/>
        <v>:</v>
      </c>
      <c r="H10" s="118">
        <v>39.200000000000003</v>
      </c>
      <c r="I10" s="89">
        <f t="shared" si="2"/>
        <v>355</v>
      </c>
    </row>
    <row r="11" spans="1:14" s="86" customFormat="1" ht="14.1" customHeight="1" x14ac:dyDescent="0.2">
      <c r="A11" s="103" t="str">
        <f>IF(H11&lt;&gt;"",(ROW()-3)&amp;".","")</f>
        <v>8.</v>
      </c>
      <c r="B11" s="85"/>
      <c r="C11" s="86" t="s">
        <v>140</v>
      </c>
      <c r="D11" s="87">
        <v>2000</v>
      </c>
      <c r="E11" s="86" t="s">
        <v>114</v>
      </c>
      <c r="F11" s="87">
        <v>5</v>
      </c>
      <c r="G11" s="117" t="str">
        <f t="shared" si="1"/>
        <v>:</v>
      </c>
      <c r="H11" s="118">
        <v>39.5</v>
      </c>
      <c r="I11" s="89">
        <f t="shared" si="2"/>
        <v>354</v>
      </c>
    </row>
    <row r="12" spans="1:14" s="86" customFormat="1" ht="14.1" customHeight="1" x14ac:dyDescent="0.2">
      <c r="A12" s="103" t="str">
        <f>IF(F12&gt;0,(ROW()-3)&amp;".","")</f>
        <v>9.</v>
      </c>
      <c r="B12" s="85"/>
      <c r="C12" s="86" t="s">
        <v>172</v>
      </c>
      <c r="D12" s="87">
        <v>1999</v>
      </c>
      <c r="E12" s="86" t="s">
        <v>152</v>
      </c>
      <c r="F12" s="87">
        <v>6</v>
      </c>
      <c r="G12" s="117" t="str">
        <f t="shared" si="1"/>
        <v>:</v>
      </c>
      <c r="H12" s="118">
        <v>15.6</v>
      </c>
      <c r="I12" s="89">
        <f t="shared" si="2"/>
        <v>204</v>
      </c>
    </row>
    <row r="13" spans="1:14" s="86" customFormat="1" ht="14.1" customHeight="1" x14ac:dyDescent="0.2">
      <c r="A13" s="103" t="str">
        <f>IF(F13&gt;0,(ROW()-3)&amp;".","")</f>
        <v/>
      </c>
      <c r="B13" s="85"/>
      <c r="C13" s="86" t="s">
        <v>173</v>
      </c>
      <c r="D13" s="87">
        <v>1999</v>
      </c>
      <c r="E13" s="86" t="s">
        <v>152</v>
      </c>
      <c r="F13" s="87"/>
      <c r="G13" s="117" t="str">
        <f t="shared" si="1"/>
        <v>:</v>
      </c>
      <c r="H13" s="118" t="s">
        <v>174</v>
      </c>
      <c r="I13" s="89" t="e">
        <f t="shared" si="2"/>
        <v>#VALUE!</v>
      </c>
    </row>
    <row r="14" spans="1:14" s="86" customFormat="1" ht="14.1" customHeight="1" x14ac:dyDescent="0.2">
      <c r="A14" s="103" t="str">
        <f t="shared" ref="A14:A49" si="3">IF(F14&gt;0,(ROW()-3)&amp;".","")</f>
        <v/>
      </c>
      <c r="B14" s="85"/>
      <c r="D14" s="87"/>
      <c r="F14" s="87"/>
      <c r="G14" s="117" t="str">
        <f t="shared" ref="G14:G49" si="4">IF(H14=0,"",":")</f>
        <v/>
      </c>
      <c r="H14" s="118"/>
      <c r="I14" s="89" t="str">
        <f t="shared" ref="I14:I49" si="5">IF(H14&lt;&gt;"",(INT(POWER(480-(F14*60+H14),1.85)*0.03768)),"")</f>
        <v/>
      </c>
    </row>
    <row r="15" spans="1:14" s="86" customFormat="1" ht="14.1" customHeight="1" x14ac:dyDescent="0.2">
      <c r="A15" s="103" t="str">
        <f t="shared" si="3"/>
        <v/>
      </c>
      <c r="B15" s="85"/>
      <c r="D15" s="87"/>
      <c r="F15" s="87"/>
      <c r="G15" s="117" t="str">
        <f t="shared" si="4"/>
        <v/>
      </c>
      <c r="H15" s="118"/>
      <c r="I15" s="89" t="str">
        <f t="shared" si="5"/>
        <v/>
      </c>
    </row>
    <row r="16" spans="1:14" s="86" customFormat="1" ht="14.1" customHeight="1" x14ac:dyDescent="0.2">
      <c r="A16" s="103" t="str">
        <f t="shared" si="3"/>
        <v/>
      </c>
      <c r="B16" s="85"/>
      <c r="D16" s="87"/>
      <c r="F16" s="87"/>
      <c r="G16" s="117" t="str">
        <f t="shared" si="4"/>
        <v/>
      </c>
      <c r="H16" s="118"/>
      <c r="I16" s="89" t="str">
        <f t="shared" si="5"/>
        <v/>
      </c>
    </row>
    <row r="17" spans="1:9" s="86" customFormat="1" ht="14.1" customHeight="1" x14ac:dyDescent="0.2">
      <c r="A17" s="103" t="str">
        <f t="shared" si="3"/>
        <v/>
      </c>
      <c r="B17" s="85"/>
      <c r="D17" s="87"/>
      <c r="F17" s="87"/>
      <c r="G17" s="117" t="str">
        <f t="shared" si="4"/>
        <v/>
      </c>
      <c r="H17" s="118"/>
      <c r="I17" s="89" t="str">
        <f t="shared" si="5"/>
        <v/>
      </c>
    </row>
    <row r="18" spans="1:9" s="86" customFormat="1" ht="14.1" customHeight="1" x14ac:dyDescent="0.2">
      <c r="A18" s="103" t="str">
        <f t="shared" si="3"/>
        <v/>
      </c>
      <c r="B18" s="85"/>
      <c r="D18" s="87"/>
      <c r="F18" s="87"/>
      <c r="G18" s="117" t="str">
        <f t="shared" si="4"/>
        <v/>
      </c>
      <c r="H18" s="118"/>
      <c r="I18" s="89" t="str">
        <f t="shared" si="5"/>
        <v/>
      </c>
    </row>
    <row r="19" spans="1:9" s="86" customFormat="1" ht="14.1" customHeight="1" x14ac:dyDescent="0.2">
      <c r="A19" s="103" t="str">
        <f t="shared" si="3"/>
        <v/>
      </c>
      <c r="B19" s="85"/>
      <c r="D19" s="87"/>
      <c r="F19" s="87"/>
      <c r="G19" s="117" t="str">
        <f t="shared" si="4"/>
        <v/>
      </c>
      <c r="H19" s="118"/>
      <c r="I19" s="89" t="str">
        <f t="shared" si="5"/>
        <v/>
      </c>
    </row>
    <row r="20" spans="1:9" s="86" customFormat="1" ht="14.1" customHeight="1" x14ac:dyDescent="0.2">
      <c r="A20" s="103" t="str">
        <f t="shared" si="3"/>
        <v/>
      </c>
      <c r="B20" s="85"/>
      <c r="D20" s="87"/>
      <c r="F20" s="87"/>
      <c r="G20" s="117" t="str">
        <f t="shared" si="4"/>
        <v/>
      </c>
      <c r="H20" s="118"/>
      <c r="I20" s="89" t="str">
        <f t="shared" si="5"/>
        <v/>
      </c>
    </row>
    <row r="21" spans="1:9" s="86" customFormat="1" ht="14.1" customHeight="1" x14ac:dyDescent="0.2">
      <c r="A21" s="103" t="str">
        <f t="shared" si="3"/>
        <v/>
      </c>
      <c r="B21" s="85"/>
      <c r="D21" s="87"/>
      <c r="F21" s="87"/>
      <c r="G21" s="117" t="str">
        <f t="shared" si="4"/>
        <v/>
      </c>
      <c r="H21" s="118"/>
      <c r="I21" s="89" t="str">
        <f t="shared" si="5"/>
        <v/>
      </c>
    </row>
    <row r="22" spans="1:9" s="86" customFormat="1" ht="14.1" customHeight="1" x14ac:dyDescent="0.2">
      <c r="A22" s="103" t="str">
        <f t="shared" si="3"/>
        <v/>
      </c>
      <c r="B22" s="85"/>
      <c r="D22" s="87"/>
      <c r="F22" s="87"/>
      <c r="G22" s="117" t="str">
        <f t="shared" si="4"/>
        <v/>
      </c>
      <c r="H22" s="118"/>
      <c r="I22" s="89" t="str">
        <f t="shared" si="5"/>
        <v/>
      </c>
    </row>
    <row r="23" spans="1:9" s="86" customFormat="1" ht="14.1" customHeight="1" x14ac:dyDescent="0.2">
      <c r="A23" s="103" t="str">
        <f t="shared" si="3"/>
        <v/>
      </c>
      <c r="B23" s="85"/>
      <c r="D23" s="87"/>
      <c r="F23" s="87"/>
      <c r="G23" s="117" t="str">
        <f t="shared" si="4"/>
        <v/>
      </c>
      <c r="H23" s="118"/>
      <c r="I23" s="89" t="str">
        <f t="shared" si="5"/>
        <v/>
      </c>
    </row>
    <row r="24" spans="1:9" s="86" customFormat="1" ht="14.1" customHeight="1" x14ac:dyDescent="0.2">
      <c r="A24" s="103" t="str">
        <f t="shared" si="3"/>
        <v/>
      </c>
      <c r="B24" s="85"/>
      <c r="D24" s="87"/>
      <c r="F24" s="87"/>
      <c r="G24" s="117" t="str">
        <f t="shared" si="4"/>
        <v/>
      </c>
      <c r="H24" s="118"/>
      <c r="I24" s="89" t="str">
        <f t="shared" si="5"/>
        <v/>
      </c>
    </row>
    <row r="25" spans="1:9" s="86" customFormat="1" ht="14.1" customHeight="1" x14ac:dyDescent="0.2">
      <c r="A25" s="103" t="str">
        <f t="shared" si="3"/>
        <v/>
      </c>
      <c r="B25" s="85"/>
      <c r="D25" s="87"/>
      <c r="F25" s="87"/>
      <c r="G25" s="117" t="str">
        <f t="shared" si="4"/>
        <v/>
      </c>
      <c r="H25" s="118"/>
      <c r="I25" s="89" t="str">
        <f t="shared" si="5"/>
        <v/>
      </c>
    </row>
    <row r="26" spans="1:9" s="86" customFormat="1" ht="14.1" customHeight="1" x14ac:dyDescent="0.2">
      <c r="A26" s="103" t="str">
        <f t="shared" si="3"/>
        <v/>
      </c>
      <c r="B26" s="85"/>
      <c r="D26" s="87"/>
      <c r="F26" s="87"/>
      <c r="G26" s="117" t="str">
        <f t="shared" si="4"/>
        <v/>
      </c>
      <c r="H26" s="118"/>
      <c r="I26" s="89" t="str">
        <f t="shared" si="5"/>
        <v/>
      </c>
    </row>
    <row r="27" spans="1:9" s="86" customFormat="1" ht="14.1" customHeight="1" x14ac:dyDescent="0.2">
      <c r="A27" s="103" t="str">
        <f t="shared" si="3"/>
        <v/>
      </c>
      <c r="B27" s="85"/>
      <c r="D27" s="87"/>
      <c r="F27" s="87"/>
      <c r="G27" s="117" t="str">
        <f t="shared" si="4"/>
        <v/>
      </c>
      <c r="H27" s="118"/>
      <c r="I27" s="89" t="str">
        <f t="shared" si="5"/>
        <v/>
      </c>
    </row>
    <row r="28" spans="1:9" s="86" customFormat="1" ht="14.1" customHeight="1" x14ac:dyDescent="0.2">
      <c r="A28" s="103" t="str">
        <f t="shared" si="3"/>
        <v/>
      </c>
      <c r="B28" s="85"/>
      <c r="D28" s="87"/>
      <c r="F28" s="87"/>
      <c r="G28" s="117" t="str">
        <f t="shared" si="4"/>
        <v/>
      </c>
      <c r="H28" s="118"/>
      <c r="I28" s="89" t="str">
        <f t="shared" si="5"/>
        <v/>
      </c>
    </row>
    <row r="29" spans="1:9" s="86" customFormat="1" ht="14.1" customHeight="1" x14ac:dyDescent="0.2">
      <c r="A29" s="103" t="str">
        <f t="shared" si="3"/>
        <v/>
      </c>
      <c r="B29" s="85"/>
      <c r="D29" s="87"/>
      <c r="F29" s="87"/>
      <c r="G29" s="117" t="str">
        <f t="shared" si="4"/>
        <v/>
      </c>
      <c r="H29" s="118"/>
      <c r="I29" s="89" t="str">
        <f t="shared" si="5"/>
        <v/>
      </c>
    </row>
    <row r="30" spans="1:9" s="86" customFormat="1" ht="14.1" customHeight="1" x14ac:dyDescent="0.2">
      <c r="A30" s="103" t="str">
        <f t="shared" si="3"/>
        <v/>
      </c>
      <c r="B30" s="85"/>
      <c r="D30" s="87"/>
      <c r="F30" s="87"/>
      <c r="G30" s="117" t="str">
        <f t="shared" si="4"/>
        <v/>
      </c>
      <c r="H30" s="118"/>
      <c r="I30" s="89" t="str">
        <f t="shared" si="5"/>
        <v/>
      </c>
    </row>
    <row r="31" spans="1:9" s="86" customFormat="1" ht="14.1" customHeight="1" x14ac:dyDescent="0.2">
      <c r="A31" s="103" t="str">
        <f t="shared" si="3"/>
        <v/>
      </c>
      <c r="B31" s="85"/>
      <c r="D31" s="87"/>
      <c r="F31" s="87"/>
      <c r="G31" s="117" t="str">
        <f t="shared" si="4"/>
        <v/>
      </c>
      <c r="H31" s="118"/>
      <c r="I31" s="89" t="str">
        <f t="shared" si="5"/>
        <v/>
      </c>
    </row>
    <row r="32" spans="1:9" s="86" customFormat="1" ht="14.1" customHeight="1" x14ac:dyDescent="0.2">
      <c r="A32" s="104" t="str">
        <f t="shared" si="3"/>
        <v/>
      </c>
      <c r="B32" s="96"/>
      <c r="C32" s="97"/>
      <c r="D32" s="98"/>
      <c r="E32" s="97"/>
      <c r="F32" s="98"/>
      <c r="G32" s="121" t="str">
        <f t="shared" si="4"/>
        <v/>
      </c>
      <c r="H32" s="122"/>
      <c r="I32" s="100" t="str">
        <f t="shared" si="5"/>
        <v/>
      </c>
    </row>
    <row r="33" spans="1:9" s="86" customFormat="1" ht="14.1" customHeight="1" x14ac:dyDescent="0.2">
      <c r="A33" s="103" t="str">
        <f t="shared" si="3"/>
        <v/>
      </c>
      <c r="B33" s="85"/>
      <c r="D33" s="87"/>
      <c r="F33" s="87"/>
      <c r="G33" s="117" t="str">
        <f t="shared" si="4"/>
        <v/>
      </c>
      <c r="H33" s="118"/>
      <c r="I33" s="89" t="str">
        <f t="shared" si="5"/>
        <v/>
      </c>
    </row>
    <row r="34" spans="1:9" s="86" customFormat="1" ht="14.1" customHeight="1" x14ac:dyDescent="0.2">
      <c r="A34" s="103" t="str">
        <f t="shared" si="3"/>
        <v/>
      </c>
      <c r="B34" s="85"/>
      <c r="D34" s="87"/>
      <c r="F34" s="87"/>
      <c r="G34" s="117" t="str">
        <f t="shared" si="4"/>
        <v/>
      </c>
      <c r="H34" s="118"/>
      <c r="I34" s="89" t="str">
        <f t="shared" si="5"/>
        <v/>
      </c>
    </row>
    <row r="35" spans="1:9" s="86" customFormat="1" ht="14.1" customHeight="1" x14ac:dyDescent="0.2">
      <c r="A35" s="103" t="str">
        <f t="shared" si="3"/>
        <v/>
      </c>
      <c r="B35" s="85"/>
      <c r="D35" s="87"/>
      <c r="F35" s="87"/>
      <c r="G35" s="117" t="str">
        <f t="shared" si="4"/>
        <v/>
      </c>
      <c r="H35" s="118"/>
      <c r="I35" s="89" t="str">
        <f t="shared" si="5"/>
        <v/>
      </c>
    </row>
    <row r="36" spans="1:9" s="86" customFormat="1" ht="14.1" customHeight="1" x14ac:dyDescent="0.2">
      <c r="A36" s="103" t="str">
        <f t="shared" si="3"/>
        <v/>
      </c>
      <c r="B36" s="85"/>
      <c r="D36" s="87"/>
      <c r="F36" s="87"/>
      <c r="G36" s="117" t="str">
        <f t="shared" si="4"/>
        <v/>
      </c>
      <c r="H36" s="118"/>
      <c r="I36" s="89" t="str">
        <f t="shared" si="5"/>
        <v/>
      </c>
    </row>
    <row r="37" spans="1:9" s="86" customFormat="1" ht="14.1" customHeight="1" x14ac:dyDescent="0.2">
      <c r="A37" s="103" t="str">
        <f t="shared" si="3"/>
        <v/>
      </c>
      <c r="B37" s="85"/>
      <c r="D37" s="87"/>
      <c r="F37" s="87"/>
      <c r="G37" s="117" t="str">
        <f t="shared" si="4"/>
        <v/>
      </c>
      <c r="H37" s="118"/>
      <c r="I37" s="89" t="str">
        <f t="shared" si="5"/>
        <v/>
      </c>
    </row>
    <row r="38" spans="1:9" s="86" customFormat="1" ht="14.1" customHeight="1" x14ac:dyDescent="0.2">
      <c r="A38" s="103" t="str">
        <f t="shared" si="3"/>
        <v/>
      </c>
      <c r="B38" s="85"/>
      <c r="D38" s="87"/>
      <c r="F38" s="87"/>
      <c r="G38" s="117" t="str">
        <f t="shared" si="4"/>
        <v/>
      </c>
      <c r="H38" s="118"/>
      <c r="I38" s="89" t="str">
        <f t="shared" si="5"/>
        <v/>
      </c>
    </row>
    <row r="39" spans="1:9" s="86" customFormat="1" ht="14.1" customHeight="1" x14ac:dyDescent="0.2">
      <c r="A39" s="103" t="str">
        <f t="shared" si="3"/>
        <v/>
      </c>
      <c r="B39" s="85"/>
      <c r="D39" s="87"/>
      <c r="F39" s="87"/>
      <c r="G39" s="117" t="str">
        <f t="shared" si="4"/>
        <v/>
      </c>
      <c r="H39" s="118"/>
      <c r="I39" s="89" t="str">
        <f t="shared" si="5"/>
        <v/>
      </c>
    </row>
    <row r="40" spans="1:9" s="86" customFormat="1" ht="14.1" customHeight="1" x14ac:dyDescent="0.2">
      <c r="A40" s="103" t="str">
        <f t="shared" si="3"/>
        <v/>
      </c>
      <c r="B40" s="85"/>
      <c r="D40" s="87"/>
      <c r="F40" s="87"/>
      <c r="G40" s="117" t="str">
        <f t="shared" si="4"/>
        <v/>
      </c>
      <c r="H40" s="118"/>
      <c r="I40" s="89" t="str">
        <f t="shared" si="5"/>
        <v/>
      </c>
    </row>
    <row r="41" spans="1:9" s="86" customFormat="1" ht="14.1" customHeight="1" x14ac:dyDescent="0.2">
      <c r="A41" s="103" t="str">
        <f t="shared" si="3"/>
        <v/>
      </c>
      <c r="B41" s="85"/>
      <c r="D41" s="87"/>
      <c r="F41" s="87"/>
      <c r="G41" s="117" t="str">
        <f t="shared" si="4"/>
        <v/>
      </c>
      <c r="H41" s="118"/>
      <c r="I41" s="89" t="str">
        <f t="shared" si="5"/>
        <v/>
      </c>
    </row>
    <row r="42" spans="1:9" s="86" customFormat="1" ht="14.1" customHeight="1" x14ac:dyDescent="0.2">
      <c r="A42" s="103" t="str">
        <f t="shared" si="3"/>
        <v/>
      </c>
      <c r="B42" s="85"/>
      <c r="D42" s="87"/>
      <c r="F42" s="87"/>
      <c r="G42" s="117" t="str">
        <f t="shared" si="4"/>
        <v/>
      </c>
      <c r="H42" s="118"/>
      <c r="I42" s="89" t="str">
        <f t="shared" si="5"/>
        <v/>
      </c>
    </row>
    <row r="43" spans="1:9" s="86" customFormat="1" ht="14.1" customHeight="1" x14ac:dyDescent="0.2">
      <c r="A43" s="103" t="str">
        <f t="shared" si="3"/>
        <v/>
      </c>
      <c r="B43" s="85"/>
      <c r="D43" s="87"/>
      <c r="F43" s="87"/>
      <c r="G43" s="117" t="str">
        <f t="shared" si="4"/>
        <v/>
      </c>
      <c r="H43" s="118"/>
      <c r="I43" s="89" t="str">
        <f t="shared" si="5"/>
        <v/>
      </c>
    </row>
    <row r="44" spans="1:9" s="86" customFormat="1" ht="14.1" customHeight="1" x14ac:dyDescent="0.2">
      <c r="A44" s="103" t="str">
        <f t="shared" si="3"/>
        <v/>
      </c>
      <c r="B44" s="85"/>
      <c r="D44" s="87"/>
      <c r="F44" s="87"/>
      <c r="G44" s="117" t="str">
        <f t="shared" si="4"/>
        <v/>
      </c>
      <c r="H44" s="118"/>
      <c r="I44" s="89" t="str">
        <f t="shared" si="5"/>
        <v/>
      </c>
    </row>
    <row r="45" spans="1:9" s="86" customFormat="1" ht="14.1" customHeight="1" x14ac:dyDescent="0.2">
      <c r="A45" s="103" t="str">
        <f t="shared" si="3"/>
        <v/>
      </c>
      <c r="B45" s="85"/>
      <c r="D45" s="87"/>
      <c r="F45" s="87"/>
      <c r="G45" s="117" t="str">
        <f t="shared" si="4"/>
        <v/>
      </c>
      <c r="H45" s="118"/>
      <c r="I45" s="89" t="str">
        <f t="shared" si="5"/>
        <v/>
      </c>
    </row>
    <row r="46" spans="1:9" s="86" customFormat="1" ht="14.1" customHeight="1" x14ac:dyDescent="0.2">
      <c r="A46" s="103" t="str">
        <f t="shared" si="3"/>
        <v/>
      </c>
      <c r="B46" s="85"/>
      <c r="D46" s="87"/>
      <c r="F46" s="87"/>
      <c r="G46" s="117" t="str">
        <f t="shared" si="4"/>
        <v/>
      </c>
      <c r="H46" s="118"/>
      <c r="I46" s="89" t="str">
        <f t="shared" si="5"/>
        <v/>
      </c>
    </row>
    <row r="47" spans="1:9" s="86" customFormat="1" ht="14.1" customHeight="1" x14ac:dyDescent="0.2">
      <c r="A47" s="104" t="str">
        <f t="shared" si="3"/>
        <v/>
      </c>
      <c r="B47" s="96"/>
      <c r="C47" s="97"/>
      <c r="D47" s="98"/>
      <c r="E47" s="97"/>
      <c r="F47" s="98"/>
      <c r="G47" s="121" t="str">
        <f t="shared" si="4"/>
        <v/>
      </c>
      <c r="H47" s="122"/>
      <c r="I47" s="100" t="str">
        <f t="shared" si="5"/>
        <v/>
      </c>
    </row>
    <row r="48" spans="1:9" s="86" customFormat="1" ht="14.1" customHeight="1" x14ac:dyDescent="0.2">
      <c r="A48" s="103" t="str">
        <f t="shared" si="3"/>
        <v/>
      </c>
      <c r="B48" s="85"/>
      <c r="D48" s="87"/>
      <c r="F48" s="87"/>
      <c r="G48" s="117" t="str">
        <f t="shared" si="4"/>
        <v/>
      </c>
      <c r="H48" s="118"/>
      <c r="I48" s="89" t="str">
        <f t="shared" si="5"/>
        <v/>
      </c>
    </row>
    <row r="49" spans="1:9" s="86" customFormat="1" ht="14.1" customHeight="1" x14ac:dyDescent="0.2">
      <c r="A49" s="105" t="str">
        <f t="shared" si="3"/>
        <v>46.</v>
      </c>
      <c r="B49" s="106"/>
      <c r="C49" s="107"/>
      <c r="D49" s="108"/>
      <c r="E49" s="107"/>
      <c r="F49" s="108">
        <v>4</v>
      </c>
      <c r="G49" s="123" t="str">
        <f t="shared" si="4"/>
        <v>:</v>
      </c>
      <c r="H49" s="124">
        <v>55</v>
      </c>
      <c r="I49" s="125">
        <f t="shared" si="5"/>
        <v>589</v>
      </c>
    </row>
  </sheetData>
  <sortState ref="A4:I13">
    <sortCondition descending="1" ref="I4:I13"/>
  </sortState>
  <phoneticPr fontId="2" type="noConversion"/>
  <dataValidations count="3">
    <dataValidation type="whole" operator="lessThanOrEqual" allowBlank="1" showInputMessage="1" showErrorMessage="1" prompt="Dvojtečka se udělá sama, až napíšeš sekundy" sqref="G4:G49">
      <formula1>0</formula1>
      <formula2>0</formula2>
    </dataValidation>
    <dataValidation allowBlank="1" showInputMessage="1" showErrorMessage="1" prompt="Buňka obsahuje vzorec, NEPŘEPSAT!" sqref="I4:I49">
      <formula1>0</formula1>
      <formula2>0</formula2>
    </dataValidation>
    <dataValidation allowBlank="1" showInputMessage="1" showErrorMessage="1" prompt="Buňka obsahuje vzorec. Nevyplňovat!" sqref="A4:A49">
      <formula1>0</formula1>
      <formula2>0</formula2>
    </dataValidation>
  </dataValidations>
  <pageMargins left="0.39374999999999999" right="0.39374999999999999" top="0.5902777777777779" bottom="0.59027777777777779" header="0.51180555555555562" footer="0.51180555555555562"/>
  <pageSetup paperSize="9" firstPageNumber="0" orientation="landscape" horizontalDpi="300" verticalDpi="300" r:id="rId1"/>
  <headerFooter alignWithMargins="0">
    <oddHeader>&amp;LCorny středoškolský atletický pohár&amp;R&amp;D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workbookViewId="0">
      <selection activeCell="E13" sqref="E13"/>
    </sheetView>
  </sheetViews>
  <sheetFormatPr defaultRowHeight="12.75" x14ac:dyDescent="0.2"/>
  <cols>
    <col min="1" max="2" width="5.28515625" customWidth="1"/>
    <col min="3" max="3" width="26.42578125" customWidth="1"/>
    <col min="4" max="4" width="7.5703125" style="1" customWidth="1"/>
    <col min="5" max="5" width="26.42578125" customWidth="1"/>
    <col min="6" max="6" width="10.5703125" style="1" customWidth="1"/>
    <col min="7" max="7" width="10" style="1" customWidth="1"/>
  </cols>
  <sheetData>
    <row r="2" spans="1:12" s="73" customFormat="1" ht="29.25" customHeight="1" x14ac:dyDescent="0.2">
      <c r="A2" s="72" t="s">
        <v>102</v>
      </c>
      <c r="B2" s="72"/>
      <c r="C2" s="74"/>
      <c r="D2" s="75"/>
      <c r="E2" s="76"/>
      <c r="F2" s="112"/>
      <c r="G2" s="78" t="s">
        <v>155</v>
      </c>
    </row>
    <row r="3" spans="1:12" s="83" customFormat="1" ht="23.25" customHeight="1" x14ac:dyDescent="0.2">
      <c r="A3" s="81"/>
      <c r="B3" s="114" t="s">
        <v>104</v>
      </c>
      <c r="C3" s="81" t="s">
        <v>105</v>
      </c>
      <c r="D3" s="80" t="s">
        <v>134</v>
      </c>
      <c r="E3" s="81" t="s">
        <v>107</v>
      </c>
      <c r="F3" s="79" t="s">
        <v>108</v>
      </c>
      <c r="G3" s="79" t="s">
        <v>109</v>
      </c>
    </row>
    <row r="4" spans="1:12" s="83" customFormat="1" ht="14.1" customHeight="1" x14ac:dyDescent="0.2">
      <c r="A4" s="103" t="str">
        <f t="shared" ref="A4:A13" si="0">IF(F4&gt;0,(ROW()-3)&amp;".","")</f>
        <v>1.</v>
      </c>
      <c r="B4" s="85">
        <v>1</v>
      </c>
      <c r="C4" s="86" t="s">
        <v>180</v>
      </c>
      <c r="D4" s="87">
        <v>2000</v>
      </c>
      <c r="E4" s="86" t="s">
        <v>156</v>
      </c>
      <c r="F4" s="87">
        <v>156</v>
      </c>
      <c r="G4" s="89">
        <f t="shared" ref="G4:G13" si="1">IF(F4&gt;0,(INT(POWER(F4-75,1.42)*0.8465)),"")</f>
        <v>434</v>
      </c>
      <c r="H4" s="90" t="s">
        <v>128</v>
      </c>
      <c r="I4" s="91"/>
      <c r="J4" s="91"/>
      <c r="K4" s="91"/>
      <c r="L4" s="91"/>
    </row>
    <row r="5" spans="1:12" s="83" customFormat="1" ht="14.1" customHeight="1" x14ac:dyDescent="0.2">
      <c r="A5" s="103" t="str">
        <f t="shared" si="0"/>
        <v>2.</v>
      </c>
      <c r="B5" s="85">
        <v>1</v>
      </c>
      <c r="C5" s="86" t="s">
        <v>182</v>
      </c>
      <c r="D5" s="87">
        <v>1999</v>
      </c>
      <c r="E5" s="86" t="s">
        <v>114</v>
      </c>
      <c r="F5" s="87">
        <v>156</v>
      </c>
      <c r="G5" s="89">
        <f t="shared" si="1"/>
        <v>434</v>
      </c>
      <c r="H5" s="91" t="s">
        <v>131</v>
      </c>
      <c r="I5" s="91"/>
      <c r="J5" s="91"/>
      <c r="K5" s="91"/>
      <c r="L5" s="91"/>
    </row>
    <row r="6" spans="1:12" s="83" customFormat="1" ht="14.1" customHeight="1" x14ac:dyDescent="0.2">
      <c r="A6" s="103" t="str">
        <f t="shared" si="0"/>
        <v>3.</v>
      </c>
      <c r="B6" s="85">
        <v>3</v>
      </c>
      <c r="C6" s="86" t="s">
        <v>177</v>
      </c>
      <c r="D6" s="87">
        <v>2000</v>
      </c>
      <c r="E6" s="86" t="s">
        <v>111</v>
      </c>
      <c r="F6" s="87">
        <v>152</v>
      </c>
      <c r="G6" s="89">
        <f t="shared" si="1"/>
        <v>404</v>
      </c>
      <c r="H6" s="92" t="s">
        <v>115</v>
      </c>
      <c r="I6" s="92"/>
      <c r="J6" s="92"/>
      <c r="K6" s="92"/>
      <c r="L6" s="93"/>
    </row>
    <row r="7" spans="1:12" s="83" customFormat="1" ht="14.1" customHeight="1" x14ac:dyDescent="0.2">
      <c r="A7" s="103" t="str">
        <f t="shared" si="0"/>
        <v>4.</v>
      </c>
      <c r="B7" s="85">
        <v>3</v>
      </c>
      <c r="C7" s="86" t="s">
        <v>178</v>
      </c>
      <c r="D7" s="87">
        <v>2000</v>
      </c>
      <c r="E7" s="86" t="s">
        <v>111</v>
      </c>
      <c r="F7" s="87">
        <v>152</v>
      </c>
      <c r="G7" s="89">
        <f t="shared" si="1"/>
        <v>404</v>
      </c>
      <c r="H7" s="94" t="s">
        <v>112</v>
      </c>
      <c r="I7" s="94"/>
      <c r="J7" s="94"/>
      <c r="K7" s="94"/>
      <c r="L7" s="93"/>
    </row>
    <row r="8" spans="1:12" s="83" customFormat="1" ht="14.1" customHeight="1" x14ac:dyDescent="0.2">
      <c r="A8" s="103" t="str">
        <f t="shared" si="0"/>
        <v>5.</v>
      </c>
      <c r="B8" s="85">
        <v>3</v>
      </c>
      <c r="C8" s="86" t="s">
        <v>179</v>
      </c>
      <c r="D8" s="87">
        <v>1998</v>
      </c>
      <c r="E8" s="86" t="s">
        <v>117</v>
      </c>
      <c r="F8" s="87">
        <v>152</v>
      </c>
      <c r="G8" s="89">
        <f t="shared" si="1"/>
        <v>404</v>
      </c>
      <c r="H8" s="94" t="s">
        <v>119</v>
      </c>
      <c r="I8" s="94"/>
      <c r="J8" s="94"/>
      <c r="K8" s="94"/>
      <c r="L8" s="93"/>
    </row>
    <row r="9" spans="1:12" s="83" customFormat="1" ht="14.1" customHeight="1" x14ac:dyDescent="0.2">
      <c r="A9" s="103" t="str">
        <f t="shared" si="0"/>
        <v>6.</v>
      </c>
      <c r="B9" s="85">
        <v>3</v>
      </c>
      <c r="C9" s="86" t="s">
        <v>113</v>
      </c>
      <c r="D9" s="87">
        <v>1999</v>
      </c>
      <c r="E9" s="86" t="s">
        <v>114</v>
      </c>
      <c r="F9" s="87">
        <v>152</v>
      </c>
      <c r="G9" s="89">
        <f t="shared" si="1"/>
        <v>404</v>
      </c>
      <c r="H9" s="92" t="s">
        <v>123</v>
      </c>
      <c r="I9" s="92"/>
      <c r="J9" s="92"/>
      <c r="K9" s="92"/>
      <c r="L9" s="93"/>
    </row>
    <row r="10" spans="1:12" s="83" customFormat="1" ht="14.1" customHeight="1" x14ac:dyDescent="0.2">
      <c r="A10" s="103" t="str">
        <f t="shared" si="0"/>
        <v>7.</v>
      </c>
      <c r="B10" s="85">
        <v>4</v>
      </c>
      <c r="C10" s="86" t="s">
        <v>176</v>
      </c>
      <c r="D10" s="87">
        <v>2000</v>
      </c>
      <c r="E10" s="86" t="s">
        <v>111</v>
      </c>
      <c r="F10" s="87">
        <v>148</v>
      </c>
      <c r="G10" s="89">
        <f t="shared" si="1"/>
        <v>374</v>
      </c>
    </row>
    <row r="11" spans="1:12" s="83" customFormat="1" ht="14.1" customHeight="1" x14ac:dyDescent="0.2">
      <c r="A11" s="103" t="str">
        <f t="shared" si="0"/>
        <v>8.</v>
      </c>
      <c r="B11" s="85">
        <v>4</v>
      </c>
      <c r="C11" s="86" t="s">
        <v>181</v>
      </c>
      <c r="D11" s="87">
        <v>1997</v>
      </c>
      <c r="E11" s="86" t="s">
        <v>156</v>
      </c>
      <c r="F11" s="87">
        <v>148</v>
      </c>
      <c r="G11" s="89">
        <f t="shared" si="1"/>
        <v>374</v>
      </c>
    </row>
    <row r="12" spans="1:12" s="83" customFormat="1" ht="14.1" customHeight="1" x14ac:dyDescent="0.2">
      <c r="A12" s="103" t="str">
        <f t="shared" si="0"/>
        <v>9.</v>
      </c>
      <c r="B12" s="85">
        <v>5</v>
      </c>
      <c r="C12" s="86" t="s">
        <v>136</v>
      </c>
      <c r="D12" s="87">
        <v>1998</v>
      </c>
      <c r="E12" s="86" t="s">
        <v>117</v>
      </c>
      <c r="F12" s="87">
        <v>144</v>
      </c>
      <c r="G12" s="89">
        <f t="shared" si="1"/>
        <v>345</v>
      </c>
    </row>
    <row r="13" spans="1:12" s="83" customFormat="1" ht="14.1" customHeight="1" x14ac:dyDescent="0.2">
      <c r="A13" s="103" t="str">
        <f t="shared" si="0"/>
        <v>10.</v>
      </c>
      <c r="B13" s="85">
        <v>5</v>
      </c>
      <c r="C13" s="86" t="s">
        <v>175</v>
      </c>
      <c r="D13" s="87">
        <v>2000</v>
      </c>
      <c r="E13" s="86" t="s">
        <v>114</v>
      </c>
      <c r="F13" s="87">
        <v>144</v>
      </c>
      <c r="G13" s="89">
        <f t="shared" si="1"/>
        <v>345</v>
      </c>
    </row>
    <row r="14" spans="1:12" s="83" customFormat="1" ht="14.1" customHeight="1" x14ac:dyDescent="0.2">
      <c r="A14" s="103" t="str">
        <f t="shared" ref="A14:A51" si="2">IF(F14&gt;0,(ROW()-3)&amp;".","")</f>
        <v/>
      </c>
      <c r="B14" s="85"/>
      <c r="C14" s="86"/>
      <c r="D14" s="87"/>
      <c r="E14" s="86"/>
      <c r="F14" s="87"/>
      <c r="G14" s="89" t="str">
        <f t="shared" ref="G14:G51" si="3">IF(F14&gt;0,(INT(POWER(F14-75,1.42)*0.8465)),"")</f>
        <v/>
      </c>
    </row>
    <row r="15" spans="1:12" s="83" customFormat="1" ht="14.1" customHeight="1" x14ac:dyDescent="0.2">
      <c r="A15" s="103" t="str">
        <f t="shared" si="2"/>
        <v/>
      </c>
      <c r="B15" s="85"/>
      <c r="C15" s="86"/>
      <c r="D15" s="87"/>
      <c r="E15" s="86"/>
      <c r="F15" s="87"/>
      <c r="G15" s="89" t="str">
        <f t="shared" si="3"/>
        <v/>
      </c>
    </row>
    <row r="16" spans="1:12" s="83" customFormat="1" ht="14.1" customHeight="1" x14ac:dyDescent="0.2">
      <c r="A16" s="103" t="str">
        <f t="shared" si="2"/>
        <v/>
      </c>
      <c r="B16" s="85"/>
      <c r="C16" s="86"/>
      <c r="D16" s="87"/>
      <c r="E16" s="86"/>
      <c r="F16" s="87"/>
      <c r="G16" s="89" t="str">
        <f t="shared" si="3"/>
        <v/>
      </c>
    </row>
    <row r="17" spans="1:7" s="83" customFormat="1" ht="14.1" customHeight="1" x14ac:dyDescent="0.2">
      <c r="A17" s="103" t="str">
        <f t="shared" si="2"/>
        <v/>
      </c>
      <c r="B17" s="85"/>
      <c r="C17" s="86"/>
      <c r="D17" s="87"/>
      <c r="E17" s="86"/>
      <c r="F17" s="87"/>
      <c r="G17" s="89" t="str">
        <f t="shared" si="3"/>
        <v/>
      </c>
    </row>
    <row r="18" spans="1:7" s="83" customFormat="1" ht="14.1" customHeight="1" x14ac:dyDescent="0.2">
      <c r="A18" s="103" t="str">
        <f t="shared" si="2"/>
        <v/>
      </c>
      <c r="B18" s="85"/>
      <c r="C18" s="86"/>
      <c r="D18" s="87"/>
      <c r="E18" s="86"/>
      <c r="F18" s="87"/>
      <c r="G18" s="89" t="str">
        <f t="shared" si="3"/>
        <v/>
      </c>
    </row>
    <row r="19" spans="1:7" s="83" customFormat="1" ht="14.1" customHeight="1" x14ac:dyDescent="0.2">
      <c r="A19" s="103" t="str">
        <f t="shared" si="2"/>
        <v/>
      </c>
      <c r="B19" s="85"/>
      <c r="C19" s="86"/>
      <c r="D19" s="87"/>
      <c r="E19" s="86"/>
      <c r="F19" s="87"/>
      <c r="G19" s="89" t="str">
        <f t="shared" si="3"/>
        <v/>
      </c>
    </row>
    <row r="20" spans="1:7" s="83" customFormat="1" ht="14.1" customHeight="1" x14ac:dyDescent="0.2">
      <c r="A20" s="103" t="str">
        <f t="shared" si="2"/>
        <v/>
      </c>
      <c r="B20" s="85"/>
      <c r="C20" s="86"/>
      <c r="D20" s="87"/>
      <c r="E20" s="86"/>
      <c r="F20" s="87"/>
      <c r="G20" s="89" t="str">
        <f t="shared" si="3"/>
        <v/>
      </c>
    </row>
    <row r="21" spans="1:7" s="83" customFormat="1" ht="14.1" customHeight="1" x14ac:dyDescent="0.2">
      <c r="A21" s="103" t="str">
        <f t="shared" si="2"/>
        <v/>
      </c>
      <c r="B21" s="85"/>
      <c r="C21" s="86"/>
      <c r="D21" s="87"/>
      <c r="E21" s="86"/>
      <c r="F21" s="87"/>
      <c r="G21" s="89" t="str">
        <f t="shared" si="3"/>
        <v/>
      </c>
    </row>
    <row r="22" spans="1:7" s="83" customFormat="1" ht="14.1" customHeight="1" x14ac:dyDescent="0.2">
      <c r="A22" s="103" t="str">
        <f t="shared" si="2"/>
        <v/>
      </c>
      <c r="B22" s="85"/>
      <c r="C22" s="86"/>
      <c r="D22" s="87"/>
      <c r="E22" s="86"/>
      <c r="F22" s="87"/>
      <c r="G22" s="89" t="str">
        <f t="shared" si="3"/>
        <v/>
      </c>
    </row>
    <row r="23" spans="1:7" s="83" customFormat="1" ht="14.1" customHeight="1" x14ac:dyDescent="0.2">
      <c r="A23" s="103" t="str">
        <f t="shared" si="2"/>
        <v/>
      </c>
      <c r="B23" s="85"/>
      <c r="C23" s="86"/>
      <c r="D23" s="87"/>
      <c r="E23" s="86"/>
      <c r="F23" s="87"/>
      <c r="G23" s="89" t="str">
        <f t="shared" si="3"/>
        <v/>
      </c>
    </row>
    <row r="24" spans="1:7" s="83" customFormat="1" ht="14.1" customHeight="1" x14ac:dyDescent="0.2">
      <c r="A24" s="103" t="str">
        <f t="shared" si="2"/>
        <v/>
      </c>
      <c r="B24" s="85"/>
      <c r="C24" s="86"/>
      <c r="D24" s="87"/>
      <c r="E24" s="86"/>
      <c r="F24" s="87"/>
      <c r="G24" s="89" t="str">
        <f t="shared" si="3"/>
        <v/>
      </c>
    </row>
    <row r="25" spans="1:7" s="83" customFormat="1" ht="14.1" customHeight="1" x14ac:dyDescent="0.2">
      <c r="A25" s="103" t="str">
        <f t="shared" si="2"/>
        <v/>
      </c>
      <c r="B25" s="85"/>
      <c r="C25" s="86"/>
      <c r="D25" s="87"/>
      <c r="E25" s="86"/>
      <c r="F25" s="87"/>
      <c r="G25" s="89" t="str">
        <f t="shared" si="3"/>
        <v/>
      </c>
    </row>
    <row r="26" spans="1:7" s="83" customFormat="1" ht="14.1" customHeight="1" x14ac:dyDescent="0.2">
      <c r="A26" s="103" t="str">
        <f t="shared" si="2"/>
        <v/>
      </c>
      <c r="B26" s="85"/>
      <c r="C26" s="86"/>
      <c r="D26" s="87"/>
      <c r="E26" s="86"/>
      <c r="F26" s="87"/>
      <c r="G26" s="89" t="str">
        <f t="shared" si="3"/>
        <v/>
      </c>
    </row>
    <row r="27" spans="1:7" s="83" customFormat="1" ht="14.1" customHeight="1" x14ac:dyDescent="0.2">
      <c r="A27" s="103" t="str">
        <f t="shared" si="2"/>
        <v/>
      </c>
      <c r="B27" s="85"/>
      <c r="C27" s="86"/>
      <c r="D27" s="87"/>
      <c r="E27" s="86"/>
      <c r="F27" s="87"/>
      <c r="G27" s="89" t="str">
        <f t="shared" si="3"/>
        <v/>
      </c>
    </row>
    <row r="28" spans="1:7" s="83" customFormat="1" ht="14.1" customHeight="1" x14ac:dyDescent="0.2">
      <c r="A28" s="103" t="str">
        <f t="shared" si="2"/>
        <v/>
      </c>
      <c r="B28" s="85"/>
      <c r="C28" s="86"/>
      <c r="D28" s="87"/>
      <c r="E28" s="86"/>
      <c r="F28" s="87"/>
      <c r="G28" s="89" t="str">
        <f t="shared" si="3"/>
        <v/>
      </c>
    </row>
    <row r="29" spans="1:7" s="83" customFormat="1" ht="14.1" customHeight="1" x14ac:dyDescent="0.2">
      <c r="A29" s="103" t="str">
        <f t="shared" si="2"/>
        <v/>
      </c>
      <c r="B29" s="85"/>
      <c r="C29" s="86"/>
      <c r="D29" s="87"/>
      <c r="E29" s="86"/>
      <c r="F29" s="87"/>
      <c r="G29" s="89" t="str">
        <f t="shared" si="3"/>
        <v/>
      </c>
    </row>
    <row r="30" spans="1:7" s="83" customFormat="1" ht="14.1" customHeight="1" x14ac:dyDescent="0.2">
      <c r="A30" s="103" t="str">
        <f t="shared" si="2"/>
        <v/>
      </c>
      <c r="B30" s="85"/>
      <c r="C30" s="86"/>
      <c r="D30" s="87"/>
      <c r="E30" s="86"/>
      <c r="F30" s="87"/>
      <c r="G30" s="89" t="str">
        <f t="shared" si="3"/>
        <v/>
      </c>
    </row>
    <row r="31" spans="1:7" s="83" customFormat="1" ht="14.1" customHeight="1" x14ac:dyDescent="0.2">
      <c r="A31" s="103" t="str">
        <f t="shared" si="2"/>
        <v/>
      </c>
      <c r="B31" s="85"/>
      <c r="C31" s="86"/>
      <c r="D31" s="87"/>
      <c r="E31" s="86"/>
      <c r="F31" s="87"/>
      <c r="G31" s="89" t="str">
        <f t="shared" si="3"/>
        <v/>
      </c>
    </row>
    <row r="32" spans="1:7" s="83" customFormat="1" ht="14.1" customHeight="1" x14ac:dyDescent="0.2">
      <c r="A32" s="103" t="str">
        <f t="shared" si="2"/>
        <v/>
      </c>
      <c r="B32" s="85"/>
      <c r="C32" s="86"/>
      <c r="D32" s="87"/>
      <c r="E32" s="86"/>
      <c r="F32" s="87"/>
      <c r="G32" s="89" t="str">
        <f t="shared" si="3"/>
        <v/>
      </c>
    </row>
    <row r="33" spans="1:7" s="83" customFormat="1" ht="14.1" customHeight="1" x14ac:dyDescent="0.2">
      <c r="A33" s="103" t="str">
        <f t="shared" si="2"/>
        <v/>
      </c>
      <c r="B33" s="85"/>
      <c r="C33" s="86"/>
      <c r="D33" s="87"/>
      <c r="E33" s="86"/>
      <c r="F33" s="87"/>
      <c r="G33" s="89" t="str">
        <f t="shared" si="3"/>
        <v/>
      </c>
    </row>
    <row r="34" spans="1:7" s="83" customFormat="1" ht="14.1" customHeight="1" x14ac:dyDescent="0.2">
      <c r="A34" s="104" t="str">
        <f t="shared" si="2"/>
        <v/>
      </c>
      <c r="B34" s="96"/>
      <c r="C34" s="97"/>
      <c r="D34" s="98"/>
      <c r="E34" s="97"/>
      <c r="F34" s="98"/>
      <c r="G34" s="100" t="str">
        <f t="shared" si="3"/>
        <v/>
      </c>
    </row>
    <row r="35" spans="1:7" s="83" customFormat="1" ht="14.1" customHeight="1" x14ac:dyDescent="0.2">
      <c r="A35" s="103" t="str">
        <f t="shared" si="2"/>
        <v/>
      </c>
      <c r="B35" s="85"/>
      <c r="C35" s="86"/>
      <c r="D35" s="87"/>
      <c r="E35" s="86"/>
      <c r="F35" s="87"/>
      <c r="G35" s="89" t="str">
        <f t="shared" si="3"/>
        <v/>
      </c>
    </row>
    <row r="36" spans="1:7" s="83" customFormat="1" ht="14.1" customHeight="1" x14ac:dyDescent="0.2">
      <c r="A36" s="103" t="str">
        <f t="shared" si="2"/>
        <v/>
      </c>
      <c r="B36" s="85"/>
      <c r="C36" s="86"/>
      <c r="D36" s="87"/>
      <c r="E36" s="86"/>
      <c r="F36" s="87"/>
      <c r="G36" s="89" t="str">
        <f t="shared" si="3"/>
        <v/>
      </c>
    </row>
    <row r="37" spans="1:7" s="83" customFormat="1" ht="14.1" customHeight="1" x14ac:dyDescent="0.2">
      <c r="A37" s="103" t="str">
        <f t="shared" si="2"/>
        <v/>
      </c>
      <c r="B37" s="85"/>
      <c r="C37" s="86"/>
      <c r="D37" s="87"/>
      <c r="E37" s="86"/>
      <c r="F37" s="87"/>
      <c r="G37" s="89" t="str">
        <f t="shared" si="3"/>
        <v/>
      </c>
    </row>
    <row r="38" spans="1:7" s="83" customFormat="1" ht="14.1" customHeight="1" x14ac:dyDescent="0.2">
      <c r="A38" s="103" t="str">
        <f t="shared" si="2"/>
        <v/>
      </c>
      <c r="B38" s="85"/>
      <c r="C38" s="86"/>
      <c r="D38" s="87"/>
      <c r="E38" s="86"/>
      <c r="F38" s="87"/>
      <c r="G38" s="89" t="str">
        <f t="shared" si="3"/>
        <v/>
      </c>
    </row>
    <row r="39" spans="1:7" s="83" customFormat="1" ht="14.1" customHeight="1" x14ac:dyDescent="0.2">
      <c r="A39" s="103" t="str">
        <f t="shared" si="2"/>
        <v/>
      </c>
      <c r="B39" s="85"/>
      <c r="C39" s="86"/>
      <c r="D39" s="87"/>
      <c r="E39" s="86"/>
      <c r="F39" s="87"/>
      <c r="G39" s="89" t="str">
        <f t="shared" si="3"/>
        <v/>
      </c>
    </row>
    <row r="40" spans="1:7" s="83" customFormat="1" ht="14.1" customHeight="1" x14ac:dyDescent="0.2">
      <c r="A40" s="103" t="str">
        <f t="shared" si="2"/>
        <v/>
      </c>
      <c r="B40" s="85"/>
      <c r="C40" s="86"/>
      <c r="D40" s="87"/>
      <c r="E40" s="86"/>
      <c r="F40" s="87"/>
      <c r="G40" s="89" t="str">
        <f t="shared" si="3"/>
        <v/>
      </c>
    </row>
    <row r="41" spans="1:7" s="83" customFormat="1" ht="14.1" customHeight="1" x14ac:dyDescent="0.2">
      <c r="A41" s="103" t="str">
        <f t="shared" si="2"/>
        <v/>
      </c>
      <c r="B41" s="85"/>
      <c r="C41" s="86"/>
      <c r="D41" s="87"/>
      <c r="E41" s="86"/>
      <c r="F41" s="87"/>
      <c r="G41" s="89" t="str">
        <f t="shared" si="3"/>
        <v/>
      </c>
    </row>
    <row r="42" spans="1:7" s="83" customFormat="1" ht="14.1" customHeight="1" x14ac:dyDescent="0.2">
      <c r="A42" s="103" t="str">
        <f t="shared" si="2"/>
        <v/>
      </c>
      <c r="B42" s="85"/>
      <c r="C42" s="86"/>
      <c r="D42" s="87"/>
      <c r="E42" s="86"/>
      <c r="F42" s="87"/>
      <c r="G42" s="89" t="str">
        <f t="shared" si="3"/>
        <v/>
      </c>
    </row>
    <row r="43" spans="1:7" s="83" customFormat="1" ht="14.1" customHeight="1" x14ac:dyDescent="0.2">
      <c r="A43" s="103" t="str">
        <f t="shared" si="2"/>
        <v/>
      </c>
      <c r="B43" s="85"/>
      <c r="C43" s="86"/>
      <c r="D43" s="87"/>
      <c r="E43" s="86"/>
      <c r="F43" s="87"/>
      <c r="G43" s="89" t="str">
        <f t="shared" si="3"/>
        <v/>
      </c>
    </row>
    <row r="44" spans="1:7" s="83" customFormat="1" ht="14.1" customHeight="1" x14ac:dyDescent="0.2">
      <c r="A44" s="103" t="str">
        <f t="shared" si="2"/>
        <v/>
      </c>
      <c r="B44" s="85"/>
      <c r="C44" s="86"/>
      <c r="D44" s="87"/>
      <c r="E44" s="86"/>
      <c r="F44" s="87"/>
      <c r="G44" s="89" t="str">
        <f t="shared" si="3"/>
        <v/>
      </c>
    </row>
    <row r="45" spans="1:7" s="83" customFormat="1" ht="14.1" customHeight="1" x14ac:dyDescent="0.2">
      <c r="A45" s="103" t="str">
        <f t="shared" si="2"/>
        <v/>
      </c>
      <c r="B45" s="85"/>
      <c r="C45" s="86"/>
      <c r="D45" s="87"/>
      <c r="E45" s="86"/>
      <c r="F45" s="87"/>
      <c r="G45" s="89" t="str">
        <f t="shared" si="3"/>
        <v/>
      </c>
    </row>
    <row r="46" spans="1:7" s="83" customFormat="1" ht="14.1" customHeight="1" x14ac:dyDescent="0.2">
      <c r="A46" s="103" t="str">
        <f t="shared" si="2"/>
        <v/>
      </c>
      <c r="B46" s="85"/>
      <c r="C46" s="86"/>
      <c r="D46" s="87"/>
      <c r="E46" s="86"/>
      <c r="F46" s="87"/>
      <c r="G46" s="89" t="str">
        <f t="shared" si="3"/>
        <v/>
      </c>
    </row>
    <row r="47" spans="1:7" s="83" customFormat="1" ht="14.1" customHeight="1" x14ac:dyDescent="0.2">
      <c r="A47" s="103" t="str">
        <f t="shared" si="2"/>
        <v/>
      </c>
      <c r="B47" s="85"/>
      <c r="C47" s="86"/>
      <c r="D47" s="87"/>
      <c r="E47" s="86"/>
      <c r="F47" s="87"/>
      <c r="G47" s="89" t="str">
        <f t="shared" si="3"/>
        <v/>
      </c>
    </row>
    <row r="48" spans="1:7" s="83" customFormat="1" ht="14.1" customHeight="1" x14ac:dyDescent="0.2">
      <c r="A48" s="103" t="str">
        <f t="shared" si="2"/>
        <v/>
      </c>
      <c r="B48" s="85"/>
      <c r="C48" s="86"/>
      <c r="D48" s="87"/>
      <c r="E48" s="86"/>
      <c r="F48" s="87"/>
      <c r="G48" s="89" t="str">
        <f t="shared" si="3"/>
        <v/>
      </c>
    </row>
    <row r="49" spans="1:7" s="83" customFormat="1" ht="14.1" customHeight="1" x14ac:dyDescent="0.2">
      <c r="A49" s="103" t="str">
        <f t="shared" si="2"/>
        <v/>
      </c>
      <c r="B49" s="85"/>
      <c r="C49" s="86"/>
      <c r="D49" s="87"/>
      <c r="E49" s="86"/>
      <c r="F49" s="87"/>
      <c r="G49" s="89" t="str">
        <f t="shared" si="3"/>
        <v/>
      </c>
    </row>
    <row r="50" spans="1:7" s="83" customFormat="1" ht="14.1" customHeight="1" x14ac:dyDescent="0.2">
      <c r="A50" s="103" t="str">
        <f t="shared" si="2"/>
        <v/>
      </c>
      <c r="B50" s="85"/>
      <c r="C50" s="86"/>
      <c r="D50" s="87"/>
      <c r="E50" s="86"/>
      <c r="F50" s="87"/>
      <c r="G50" s="89" t="str">
        <f t="shared" si="3"/>
        <v/>
      </c>
    </row>
    <row r="51" spans="1:7" s="83" customFormat="1" ht="14.1" customHeight="1" x14ac:dyDescent="0.2">
      <c r="A51" s="105" t="str">
        <f t="shared" si="2"/>
        <v>48.</v>
      </c>
      <c r="B51" s="106"/>
      <c r="C51" s="107"/>
      <c r="D51" s="108"/>
      <c r="E51" s="107"/>
      <c r="F51" s="108">
        <v>185</v>
      </c>
      <c r="G51" s="125">
        <f t="shared" si="3"/>
        <v>670</v>
      </c>
    </row>
  </sheetData>
  <sortState ref="A4:G13">
    <sortCondition descending="1" ref="G4:G13"/>
  </sortState>
  <phoneticPr fontId="2" type="noConversion"/>
  <dataValidations count="2">
    <dataValidation allowBlank="1" showInputMessage="1" showErrorMessage="1" prompt="Buňka obsahuje vzorec, NEPŘEPSAT!" sqref="G4:G51">
      <formula1>0</formula1>
      <formula2>0</formula2>
    </dataValidation>
    <dataValidation allowBlank="1" showInputMessage="1" showErrorMessage="1" prompt="Buňka obsahuje vzorec. Nevyplňovat!" sqref="A4:A51">
      <formula1>0</formula1>
      <formula2>0</formula2>
    </dataValidation>
  </dataValidations>
  <pageMargins left="0.39374999999999999" right="0.39374999999999999" top="0.5902777777777779" bottom="0.59027777777777779" header="0.51180555555555562" footer="0.51180555555555562"/>
  <pageSetup paperSize="9" firstPageNumber="0" orientation="landscape" horizontalDpi="300" verticalDpi="300" r:id="rId1"/>
  <headerFooter alignWithMargins="0">
    <oddHeader>&amp;LCorny středoškolský atletický pohár&amp;R&amp;D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topLeftCell="A4" workbookViewId="0">
      <selection activeCell="E11" sqref="E11"/>
    </sheetView>
  </sheetViews>
  <sheetFormatPr defaultRowHeight="12.75" x14ac:dyDescent="0.2"/>
  <cols>
    <col min="1" max="2" width="5.28515625" customWidth="1"/>
    <col min="3" max="3" width="26.42578125" customWidth="1"/>
    <col min="4" max="4" width="7.5703125" style="1" customWidth="1"/>
    <col min="5" max="5" width="26.42578125" customWidth="1"/>
    <col min="6" max="6" width="9.7109375" style="1" customWidth="1"/>
    <col min="7" max="7" width="10.85546875" style="1" customWidth="1"/>
  </cols>
  <sheetData>
    <row r="2" spans="1:12" s="73" customFormat="1" ht="29.25" customHeight="1" x14ac:dyDescent="0.2">
      <c r="A2" s="162" t="s">
        <v>102</v>
      </c>
      <c r="B2" s="162"/>
      <c r="C2" s="153"/>
      <c r="D2" s="154"/>
      <c r="E2" s="155"/>
      <c r="F2" s="163"/>
      <c r="G2" s="157" t="s">
        <v>157</v>
      </c>
    </row>
    <row r="3" spans="1:12" s="83" customFormat="1" ht="23.25" customHeight="1" thickBot="1" x14ac:dyDescent="0.25">
      <c r="A3" s="159"/>
      <c r="B3" s="164" t="s">
        <v>104</v>
      </c>
      <c r="C3" s="159" t="s">
        <v>105</v>
      </c>
      <c r="D3" s="158" t="s">
        <v>134</v>
      </c>
      <c r="E3" s="159" t="s">
        <v>107</v>
      </c>
      <c r="F3" s="161" t="s">
        <v>108</v>
      </c>
      <c r="G3" s="161" t="s">
        <v>109</v>
      </c>
    </row>
    <row r="4" spans="1:12" s="86" customFormat="1" ht="14.1" customHeight="1" x14ac:dyDescent="0.2">
      <c r="A4" s="103" t="str">
        <f t="shared" ref="A4:A15" si="0">IF(F4&gt;0,(ROW()-3)&amp;".","")</f>
        <v>1.</v>
      </c>
      <c r="B4" s="85"/>
      <c r="C4" s="97" t="s">
        <v>185</v>
      </c>
      <c r="D4" s="98">
        <v>1997</v>
      </c>
      <c r="E4" s="97" t="s">
        <v>152</v>
      </c>
      <c r="F4" s="87">
        <v>554</v>
      </c>
      <c r="G4" s="89">
        <f t="shared" ref="G4:G15" si="1">IF(F4&gt;0,(INT(POWER(F4-220,1.4)*0.14354)),"")</f>
        <v>490</v>
      </c>
      <c r="H4" s="90" t="s">
        <v>128</v>
      </c>
      <c r="I4" s="91"/>
      <c r="J4" s="91"/>
      <c r="K4" s="91"/>
      <c r="L4" s="91"/>
    </row>
    <row r="5" spans="1:12" s="86" customFormat="1" ht="14.1" customHeight="1" x14ac:dyDescent="0.2">
      <c r="A5" s="103" t="str">
        <f t="shared" si="0"/>
        <v>2.</v>
      </c>
      <c r="B5" s="85"/>
      <c r="C5" s="139" t="s">
        <v>180</v>
      </c>
      <c r="D5" s="144">
        <v>2000</v>
      </c>
      <c r="E5" s="148" t="s">
        <v>152</v>
      </c>
      <c r="F5" s="87">
        <v>540</v>
      </c>
      <c r="G5" s="89">
        <f t="shared" si="1"/>
        <v>461</v>
      </c>
      <c r="H5" s="91" t="s">
        <v>131</v>
      </c>
      <c r="I5" s="91"/>
      <c r="J5" s="91"/>
      <c r="K5" s="91"/>
      <c r="L5" s="91"/>
    </row>
    <row r="6" spans="1:12" s="86" customFormat="1" ht="14.1" customHeight="1" x14ac:dyDescent="0.2">
      <c r="A6" s="103" t="str">
        <f t="shared" si="0"/>
        <v>3.</v>
      </c>
      <c r="B6" s="85"/>
      <c r="C6" s="139" t="s">
        <v>118</v>
      </c>
      <c r="D6" s="98">
        <v>1998</v>
      </c>
      <c r="E6" s="150" t="s">
        <v>117</v>
      </c>
      <c r="F6" s="87">
        <v>537</v>
      </c>
      <c r="G6" s="89">
        <f t="shared" si="1"/>
        <v>455</v>
      </c>
      <c r="H6" s="92" t="s">
        <v>115</v>
      </c>
      <c r="I6" s="92"/>
      <c r="J6" s="92"/>
      <c r="K6" s="92"/>
      <c r="L6" s="93"/>
    </row>
    <row r="7" spans="1:12" s="86" customFormat="1" ht="14.1" customHeight="1" x14ac:dyDescent="0.2">
      <c r="A7" s="103" t="str">
        <f t="shared" si="0"/>
        <v>4.</v>
      </c>
      <c r="B7" s="85"/>
      <c r="C7" s="139" t="s">
        <v>121</v>
      </c>
      <c r="D7" s="144">
        <v>1999</v>
      </c>
      <c r="E7" s="141" t="s">
        <v>101</v>
      </c>
      <c r="F7" s="87">
        <v>520</v>
      </c>
      <c r="G7" s="89">
        <f t="shared" si="1"/>
        <v>421</v>
      </c>
      <c r="H7" s="94" t="s">
        <v>112</v>
      </c>
      <c r="I7" s="94"/>
      <c r="J7" s="94"/>
      <c r="K7" s="94"/>
      <c r="L7" s="93"/>
    </row>
    <row r="8" spans="1:12" s="86" customFormat="1" ht="14.1" customHeight="1" x14ac:dyDescent="0.2">
      <c r="A8" s="103" t="str">
        <f t="shared" si="0"/>
        <v>5.</v>
      </c>
      <c r="B8" s="85"/>
      <c r="C8" s="139" t="s">
        <v>138</v>
      </c>
      <c r="D8" s="144">
        <v>1997</v>
      </c>
      <c r="E8" s="141" t="s">
        <v>117</v>
      </c>
      <c r="F8" s="87">
        <v>505</v>
      </c>
      <c r="G8" s="89">
        <f t="shared" si="1"/>
        <v>392</v>
      </c>
      <c r="H8" s="94" t="s">
        <v>119</v>
      </c>
      <c r="I8" s="94"/>
      <c r="J8" s="94"/>
      <c r="K8" s="94"/>
      <c r="L8" s="93"/>
    </row>
    <row r="9" spans="1:12" s="86" customFormat="1" ht="14.1" customHeight="1" x14ac:dyDescent="0.2">
      <c r="A9" s="103" t="str">
        <f t="shared" si="0"/>
        <v>6.</v>
      </c>
      <c r="B9" s="85"/>
      <c r="C9" s="139" t="s">
        <v>182</v>
      </c>
      <c r="D9" s="98">
        <v>1999</v>
      </c>
      <c r="E9" s="148" t="s">
        <v>114</v>
      </c>
      <c r="F9" s="87">
        <v>501</v>
      </c>
      <c r="G9" s="89">
        <f t="shared" si="1"/>
        <v>384</v>
      </c>
      <c r="H9" s="92" t="s">
        <v>123</v>
      </c>
      <c r="I9" s="92"/>
      <c r="J9" s="92"/>
      <c r="K9" s="92"/>
      <c r="L9" s="93"/>
    </row>
    <row r="10" spans="1:12" s="86" customFormat="1" ht="14.1" customHeight="1" x14ac:dyDescent="0.2">
      <c r="A10" s="103" t="str">
        <f t="shared" si="0"/>
        <v>7.</v>
      </c>
      <c r="B10" s="85"/>
      <c r="C10" s="97" t="s">
        <v>179</v>
      </c>
      <c r="D10" s="98">
        <v>1998</v>
      </c>
      <c r="E10" s="97" t="s">
        <v>117</v>
      </c>
      <c r="F10" s="87">
        <v>492</v>
      </c>
      <c r="G10" s="89">
        <f t="shared" si="1"/>
        <v>367</v>
      </c>
    </row>
    <row r="11" spans="1:12" s="86" customFormat="1" ht="14.1" customHeight="1" x14ac:dyDescent="0.2">
      <c r="A11" s="103" t="str">
        <f t="shared" si="0"/>
        <v>8.</v>
      </c>
      <c r="B11" s="85"/>
      <c r="C11" s="139" t="s">
        <v>159</v>
      </c>
      <c r="D11" s="98">
        <v>1998</v>
      </c>
      <c r="E11" s="141" t="s">
        <v>114</v>
      </c>
      <c r="F11" s="87">
        <v>481</v>
      </c>
      <c r="G11" s="89">
        <f t="shared" si="1"/>
        <v>346</v>
      </c>
    </row>
    <row r="12" spans="1:12" s="86" customFormat="1" ht="14.1" customHeight="1" x14ac:dyDescent="0.2">
      <c r="A12" s="103" t="str">
        <f t="shared" si="0"/>
        <v>9.</v>
      </c>
      <c r="B12" s="85"/>
      <c r="C12" s="86" t="s">
        <v>126</v>
      </c>
      <c r="D12" s="87">
        <v>2000</v>
      </c>
      <c r="E12" s="86" t="s">
        <v>114</v>
      </c>
      <c r="F12" s="87">
        <v>476</v>
      </c>
      <c r="G12" s="89">
        <f t="shared" si="1"/>
        <v>337</v>
      </c>
    </row>
    <row r="13" spans="1:12" s="86" customFormat="1" ht="14.1" customHeight="1" x14ac:dyDescent="0.2">
      <c r="A13" s="103" t="str">
        <f t="shared" si="0"/>
        <v>10.</v>
      </c>
      <c r="B13" s="85"/>
      <c r="C13" s="139" t="s">
        <v>183</v>
      </c>
      <c r="D13" s="144">
        <v>1999</v>
      </c>
      <c r="E13" s="148" t="s">
        <v>111</v>
      </c>
      <c r="F13" s="87">
        <v>474</v>
      </c>
      <c r="G13" s="89">
        <f t="shared" si="1"/>
        <v>333</v>
      </c>
    </row>
    <row r="14" spans="1:12" s="86" customFormat="1" ht="14.1" customHeight="1" x14ac:dyDescent="0.2">
      <c r="A14" s="103" t="str">
        <f t="shared" si="0"/>
        <v>11.</v>
      </c>
      <c r="B14" s="85"/>
      <c r="C14" s="97" t="s">
        <v>181</v>
      </c>
      <c r="D14" s="98">
        <v>1997</v>
      </c>
      <c r="E14" s="97" t="s">
        <v>152</v>
      </c>
      <c r="F14" s="87">
        <v>428</v>
      </c>
      <c r="G14" s="89">
        <f t="shared" si="1"/>
        <v>252</v>
      </c>
    </row>
    <row r="15" spans="1:12" s="86" customFormat="1" ht="14.1" customHeight="1" x14ac:dyDescent="0.2">
      <c r="A15" s="103" t="str">
        <f t="shared" si="0"/>
        <v>12.</v>
      </c>
      <c r="B15" s="85"/>
      <c r="C15" s="139" t="s">
        <v>184</v>
      </c>
      <c r="D15" s="144">
        <v>1999</v>
      </c>
      <c r="E15" s="148" t="s">
        <v>111</v>
      </c>
      <c r="F15" s="87">
        <v>410</v>
      </c>
      <c r="G15" s="89">
        <f t="shared" si="1"/>
        <v>222</v>
      </c>
    </row>
    <row r="16" spans="1:12" s="86" customFormat="1" ht="14.1" customHeight="1" x14ac:dyDescent="0.2">
      <c r="A16" s="103" t="str">
        <f t="shared" ref="A16:A51" si="2">IF(F16&gt;0,(ROW()-3)&amp;".","")</f>
        <v/>
      </c>
      <c r="B16" s="85"/>
      <c r="C16" s="139"/>
      <c r="D16" s="87"/>
      <c r="E16" s="151"/>
      <c r="F16" s="87"/>
      <c r="G16" s="89" t="str">
        <f t="shared" ref="G16:G51" si="3">IF(F16&gt;0,(INT(POWER(F16-220,1.4)*0.14354)),"")</f>
        <v/>
      </c>
    </row>
    <row r="17" spans="1:7" s="86" customFormat="1" ht="14.1" customHeight="1" x14ac:dyDescent="0.2">
      <c r="A17" s="103" t="str">
        <f t="shared" si="2"/>
        <v/>
      </c>
      <c r="B17" s="85"/>
      <c r="D17" s="87"/>
      <c r="F17" s="87"/>
      <c r="G17" s="89" t="str">
        <f t="shared" si="3"/>
        <v/>
      </c>
    </row>
    <row r="18" spans="1:7" s="86" customFormat="1" ht="14.1" customHeight="1" x14ac:dyDescent="0.2">
      <c r="A18" s="103" t="str">
        <f t="shared" si="2"/>
        <v/>
      </c>
      <c r="B18" s="85"/>
      <c r="C18" s="139"/>
      <c r="D18" s="144"/>
      <c r="E18" s="140"/>
      <c r="F18" s="87"/>
      <c r="G18" s="89" t="str">
        <f t="shared" si="3"/>
        <v/>
      </c>
    </row>
    <row r="19" spans="1:7" s="86" customFormat="1" ht="14.1" customHeight="1" x14ac:dyDescent="0.2">
      <c r="A19" s="103" t="str">
        <f t="shared" si="2"/>
        <v/>
      </c>
      <c r="B19" s="85"/>
      <c r="C19" s="139"/>
      <c r="D19" s="144"/>
      <c r="E19" s="141"/>
      <c r="F19" s="87"/>
      <c r="G19" s="89" t="str">
        <f t="shared" si="3"/>
        <v/>
      </c>
    </row>
    <row r="20" spans="1:7" s="86" customFormat="1" ht="14.1" customHeight="1" x14ac:dyDescent="0.2">
      <c r="A20" s="103" t="str">
        <f t="shared" si="2"/>
        <v/>
      </c>
      <c r="B20" s="85"/>
      <c r="D20" s="87"/>
      <c r="F20" s="87"/>
      <c r="G20" s="89" t="str">
        <f t="shared" si="3"/>
        <v/>
      </c>
    </row>
    <row r="21" spans="1:7" s="86" customFormat="1" ht="14.1" customHeight="1" x14ac:dyDescent="0.2">
      <c r="A21" s="103" t="str">
        <f t="shared" si="2"/>
        <v/>
      </c>
      <c r="B21" s="85"/>
      <c r="D21" s="87"/>
      <c r="F21" s="87"/>
      <c r="G21" s="89" t="str">
        <f t="shared" si="3"/>
        <v/>
      </c>
    </row>
    <row r="22" spans="1:7" s="86" customFormat="1" ht="14.1" customHeight="1" x14ac:dyDescent="0.2">
      <c r="A22" s="103" t="str">
        <f t="shared" si="2"/>
        <v/>
      </c>
      <c r="B22" s="85"/>
      <c r="D22" s="87"/>
      <c r="F22" s="87"/>
      <c r="G22" s="89" t="str">
        <f t="shared" si="3"/>
        <v/>
      </c>
    </row>
    <row r="23" spans="1:7" s="86" customFormat="1" ht="14.1" customHeight="1" x14ac:dyDescent="0.2">
      <c r="A23" s="103" t="str">
        <f t="shared" si="2"/>
        <v/>
      </c>
      <c r="B23" s="85"/>
      <c r="D23" s="87"/>
      <c r="F23" s="87"/>
      <c r="G23" s="89" t="str">
        <f t="shared" si="3"/>
        <v/>
      </c>
    </row>
    <row r="24" spans="1:7" s="86" customFormat="1" ht="14.1" customHeight="1" x14ac:dyDescent="0.2">
      <c r="A24" s="103" t="str">
        <f t="shared" si="2"/>
        <v/>
      </c>
      <c r="B24" s="85"/>
      <c r="D24" s="87"/>
      <c r="F24" s="87"/>
      <c r="G24" s="89" t="str">
        <f t="shared" si="3"/>
        <v/>
      </c>
    </row>
    <row r="25" spans="1:7" s="86" customFormat="1" ht="14.1" customHeight="1" x14ac:dyDescent="0.2">
      <c r="A25" s="103" t="str">
        <f t="shared" si="2"/>
        <v/>
      </c>
      <c r="B25" s="85"/>
      <c r="D25" s="87"/>
      <c r="F25" s="87"/>
      <c r="G25" s="89" t="str">
        <f t="shared" si="3"/>
        <v/>
      </c>
    </row>
    <row r="26" spans="1:7" s="86" customFormat="1" ht="14.1" customHeight="1" x14ac:dyDescent="0.2">
      <c r="A26" s="103" t="str">
        <f t="shared" si="2"/>
        <v/>
      </c>
      <c r="B26" s="85"/>
      <c r="D26" s="87"/>
      <c r="F26" s="87"/>
      <c r="G26" s="89" t="str">
        <f t="shared" si="3"/>
        <v/>
      </c>
    </row>
    <row r="27" spans="1:7" s="86" customFormat="1" ht="14.1" customHeight="1" x14ac:dyDescent="0.2">
      <c r="A27" s="103" t="str">
        <f t="shared" si="2"/>
        <v/>
      </c>
      <c r="B27" s="85"/>
      <c r="D27" s="87"/>
      <c r="F27" s="87"/>
      <c r="G27" s="89" t="str">
        <f t="shared" si="3"/>
        <v/>
      </c>
    </row>
    <row r="28" spans="1:7" s="86" customFormat="1" ht="14.1" customHeight="1" x14ac:dyDescent="0.2">
      <c r="A28" s="103" t="str">
        <f t="shared" si="2"/>
        <v/>
      </c>
      <c r="B28" s="85"/>
      <c r="D28" s="87"/>
      <c r="F28" s="87"/>
      <c r="G28" s="89" t="str">
        <f t="shared" si="3"/>
        <v/>
      </c>
    </row>
    <row r="29" spans="1:7" s="86" customFormat="1" ht="14.1" customHeight="1" x14ac:dyDescent="0.2">
      <c r="A29" s="103" t="str">
        <f t="shared" si="2"/>
        <v/>
      </c>
      <c r="B29" s="85"/>
      <c r="D29" s="87"/>
      <c r="F29" s="87"/>
      <c r="G29" s="89" t="str">
        <f t="shared" si="3"/>
        <v/>
      </c>
    </row>
    <row r="30" spans="1:7" s="86" customFormat="1" ht="14.1" customHeight="1" x14ac:dyDescent="0.2">
      <c r="A30" s="103" t="str">
        <f t="shared" si="2"/>
        <v/>
      </c>
      <c r="B30" s="85"/>
      <c r="D30" s="87"/>
      <c r="F30" s="87"/>
      <c r="G30" s="89" t="str">
        <f t="shared" si="3"/>
        <v/>
      </c>
    </row>
    <row r="31" spans="1:7" s="86" customFormat="1" ht="14.1" customHeight="1" x14ac:dyDescent="0.2">
      <c r="A31" s="103" t="str">
        <f t="shared" si="2"/>
        <v/>
      </c>
      <c r="B31" s="85"/>
      <c r="D31" s="87"/>
      <c r="F31" s="87"/>
      <c r="G31" s="89" t="str">
        <f t="shared" si="3"/>
        <v/>
      </c>
    </row>
    <row r="32" spans="1:7" s="86" customFormat="1" ht="14.1" customHeight="1" x14ac:dyDescent="0.2">
      <c r="A32" s="103" t="str">
        <f t="shared" si="2"/>
        <v/>
      </c>
      <c r="B32" s="85"/>
      <c r="D32" s="87"/>
      <c r="F32" s="87"/>
      <c r="G32" s="89" t="str">
        <f t="shared" si="3"/>
        <v/>
      </c>
    </row>
    <row r="33" spans="1:7" s="86" customFormat="1" ht="14.1" customHeight="1" x14ac:dyDescent="0.2">
      <c r="A33" s="103" t="str">
        <f t="shared" si="2"/>
        <v/>
      </c>
      <c r="B33" s="85"/>
      <c r="D33" s="87"/>
      <c r="F33" s="87"/>
      <c r="G33" s="89" t="str">
        <f t="shared" si="3"/>
        <v/>
      </c>
    </row>
    <row r="34" spans="1:7" s="86" customFormat="1" ht="14.1" customHeight="1" x14ac:dyDescent="0.2">
      <c r="A34" s="104" t="str">
        <f t="shared" si="2"/>
        <v/>
      </c>
      <c r="B34" s="96"/>
      <c r="C34" s="97"/>
      <c r="D34" s="98"/>
      <c r="E34" s="97"/>
      <c r="F34" s="98"/>
      <c r="G34" s="89" t="str">
        <f t="shared" si="3"/>
        <v/>
      </c>
    </row>
    <row r="35" spans="1:7" s="86" customFormat="1" ht="14.1" customHeight="1" x14ac:dyDescent="0.2">
      <c r="A35" s="103" t="str">
        <f t="shared" si="2"/>
        <v/>
      </c>
      <c r="B35" s="85"/>
      <c r="D35" s="87"/>
      <c r="F35" s="87"/>
      <c r="G35" s="89" t="str">
        <f t="shared" si="3"/>
        <v/>
      </c>
    </row>
    <row r="36" spans="1:7" s="86" customFormat="1" ht="14.1" customHeight="1" x14ac:dyDescent="0.2">
      <c r="A36" s="103" t="str">
        <f t="shared" si="2"/>
        <v/>
      </c>
      <c r="B36" s="85"/>
      <c r="D36" s="87"/>
      <c r="F36" s="87"/>
      <c r="G36" s="89" t="str">
        <f t="shared" si="3"/>
        <v/>
      </c>
    </row>
    <row r="37" spans="1:7" s="86" customFormat="1" ht="14.1" customHeight="1" x14ac:dyDescent="0.2">
      <c r="A37" s="103" t="str">
        <f t="shared" si="2"/>
        <v/>
      </c>
      <c r="B37" s="85"/>
      <c r="D37" s="87"/>
      <c r="F37" s="87"/>
      <c r="G37" s="89" t="str">
        <f t="shared" si="3"/>
        <v/>
      </c>
    </row>
    <row r="38" spans="1:7" s="86" customFormat="1" ht="14.1" customHeight="1" x14ac:dyDescent="0.2">
      <c r="A38" s="103" t="str">
        <f t="shared" si="2"/>
        <v/>
      </c>
      <c r="B38" s="85"/>
      <c r="D38" s="87"/>
      <c r="F38" s="87"/>
      <c r="G38" s="89" t="str">
        <f t="shared" si="3"/>
        <v/>
      </c>
    </row>
    <row r="39" spans="1:7" s="86" customFormat="1" ht="14.1" customHeight="1" x14ac:dyDescent="0.2">
      <c r="A39" s="103" t="str">
        <f t="shared" si="2"/>
        <v/>
      </c>
      <c r="B39" s="85"/>
      <c r="D39" s="87"/>
      <c r="F39" s="87"/>
      <c r="G39" s="89" t="str">
        <f t="shared" si="3"/>
        <v/>
      </c>
    </row>
    <row r="40" spans="1:7" s="86" customFormat="1" ht="14.1" customHeight="1" x14ac:dyDescent="0.2">
      <c r="A40" s="103" t="str">
        <f t="shared" si="2"/>
        <v/>
      </c>
      <c r="B40" s="85"/>
      <c r="D40" s="87"/>
      <c r="F40" s="87"/>
      <c r="G40" s="89" t="str">
        <f t="shared" si="3"/>
        <v/>
      </c>
    </row>
    <row r="41" spans="1:7" s="86" customFormat="1" ht="14.1" customHeight="1" x14ac:dyDescent="0.2">
      <c r="A41" s="103" t="str">
        <f t="shared" si="2"/>
        <v/>
      </c>
      <c r="B41" s="85"/>
      <c r="D41" s="87"/>
      <c r="F41" s="87"/>
      <c r="G41" s="89" t="str">
        <f t="shared" si="3"/>
        <v/>
      </c>
    </row>
    <row r="42" spans="1:7" s="86" customFormat="1" ht="14.1" customHeight="1" x14ac:dyDescent="0.2">
      <c r="A42" s="103" t="str">
        <f t="shared" si="2"/>
        <v/>
      </c>
      <c r="B42" s="85"/>
      <c r="D42" s="87"/>
      <c r="F42" s="87"/>
      <c r="G42" s="89" t="str">
        <f t="shared" si="3"/>
        <v/>
      </c>
    </row>
    <row r="43" spans="1:7" s="86" customFormat="1" ht="14.1" customHeight="1" x14ac:dyDescent="0.2">
      <c r="A43" s="103" t="str">
        <f t="shared" si="2"/>
        <v/>
      </c>
      <c r="B43" s="85"/>
      <c r="D43" s="87"/>
      <c r="F43" s="87"/>
      <c r="G43" s="89" t="str">
        <f t="shared" si="3"/>
        <v/>
      </c>
    </row>
    <row r="44" spans="1:7" s="86" customFormat="1" ht="14.1" customHeight="1" x14ac:dyDescent="0.2">
      <c r="A44" s="103" t="str">
        <f t="shared" si="2"/>
        <v/>
      </c>
      <c r="B44" s="85"/>
      <c r="D44" s="87"/>
      <c r="F44" s="87"/>
      <c r="G44" s="89" t="str">
        <f t="shared" si="3"/>
        <v/>
      </c>
    </row>
    <row r="45" spans="1:7" s="86" customFormat="1" ht="14.1" customHeight="1" x14ac:dyDescent="0.2">
      <c r="A45" s="103" t="str">
        <f t="shared" si="2"/>
        <v/>
      </c>
      <c r="B45" s="85"/>
      <c r="D45" s="87"/>
      <c r="F45" s="87"/>
      <c r="G45" s="89" t="str">
        <f t="shared" si="3"/>
        <v/>
      </c>
    </row>
    <row r="46" spans="1:7" s="86" customFormat="1" ht="14.1" customHeight="1" x14ac:dyDescent="0.2">
      <c r="A46" s="103" t="str">
        <f t="shared" si="2"/>
        <v/>
      </c>
      <c r="B46" s="85"/>
      <c r="D46" s="87"/>
      <c r="F46" s="87"/>
      <c r="G46" s="89" t="str">
        <f t="shared" si="3"/>
        <v/>
      </c>
    </row>
    <row r="47" spans="1:7" s="86" customFormat="1" ht="14.1" customHeight="1" x14ac:dyDescent="0.2">
      <c r="A47" s="103" t="str">
        <f t="shared" si="2"/>
        <v/>
      </c>
      <c r="B47" s="85"/>
      <c r="D47" s="87"/>
      <c r="F47" s="87"/>
      <c r="G47" s="89" t="str">
        <f t="shared" si="3"/>
        <v/>
      </c>
    </row>
    <row r="48" spans="1:7" s="86" customFormat="1" ht="14.1" customHeight="1" x14ac:dyDescent="0.2">
      <c r="A48" s="103" t="str">
        <f t="shared" si="2"/>
        <v/>
      </c>
      <c r="B48" s="85"/>
      <c r="D48" s="87"/>
      <c r="F48" s="87"/>
      <c r="G48" s="89" t="str">
        <f t="shared" si="3"/>
        <v/>
      </c>
    </row>
    <row r="49" spans="1:7" s="86" customFormat="1" ht="14.1" customHeight="1" x14ac:dyDescent="0.2">
      <c r="A49" s="103" t="str">
        <f t="shared" si="2"/>
        <v/>
      </c>
      <c r="B49" s="85"/>
      <c r="D49" s="87"/>
      <c r="F49" s="87"/>
      <c r="G49" s="89" t="str">
        <f t="shared" si="3"/>
        <v/>
      </c>
    </row>
    <row r="50" spans="1:7" s="86" customFormat="1" ht="14.1" customHeight="1" x14ac:dyDescent="0.2">
      <c r="A50" s="103" t="str">
        <f t="shared" si="2"/>
        <v/>
      </c>
      <c r="B50" s="85"/>
      <c r="D50" s="87"/>
      <c r="F50" s="87"/>
      <c r="G50" s="89" t="str">
        <f t="shared" si="3"/>
        <v/>
      </c>
    </row>
    <row r="51" spans="1:7" s="86" customFormat="1" ht="14.1" customHeight="1" x14ac:dyDescent="0.2">
      <c r="A51" s="104" t="str">
        <f t="shared" si="2"/>
        <v>48.</v>
      </c>
      <c r="B51" s="96"/>
      <c r="C51" s="97"/>
      <c r="D51" s="98"/>
      <c r="E51" s="97"/>
      <c r="F51" s="98">
        <v>555</v>
      </c>
      <c r="G51" s="89">
        <f t="shared" si="3"/>
        <v>492</v>
      </c>
    </row>
  </sheetData>
  <sortState ref="A4:G15">
    <sortCondition descending="1" ref="G4:G15"/>
  </sortState>
  <phoneticPr fontId="2" type="noConversion"/>
  <dataValidations count="2">
    <dataValidation allowBlank="1" showInputMessage="1" showErrorMessage="1" prompt="Buňka obsahuje vzorec, NEPŘEPSAT!" sqref="G4:G51">
      <formula1>0</formula1>
      <formula2>0</formula2>
    </dataValidation>
    <dataValidation allowBlank="1" showInputMessage="1" showErrorMessage="1" prompt="Buňka obsahuje vzorec. Nevyplňovat!" sqref="A4:A51">
      <formula1>0</formula1>
      <formula2>0</formula2>
    </dataValidation>
  </dataValidations>
  <pageMargins left="0.39374999999999999" right="0.39374999999999999" top="0.5902777777777779" bottom="0.59027777777777779" header="0.51180555555555562" footer="0.51180555555555562"/>
  <pageSetup paperSize="9" firstPageNumber="0" orientation="landscape" horizontalDpi="300" verticalDpi="300" r:id="rId1"/>
  <headerFooter alignWithMargins="0">
    <oddHeader>&amp;LCorny středoškolský atletický pohár&amp;R&amp;D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workbookViewId="0">
      <selection activeCell="Q23" sqref="Q23"/>
    </sheetView>
  </sheetViews>
  <sheetFormatPr defaultRowHeight="12.75" x14ac:dyDescent="0.2"/>
  <cols>
    <col min="1" max="2" width="5.28515625" customWidth="1"/>
    <col min="3" max="3" width="26.42578125" customWidth="1"/>
    <col min="4" max="4" width="7.28515625" style="1" customWidth="1"/>
    <col min="5" max="5" width="26.42578125" customWidth="1"/>
    <col min="6" max="6" width="9.28515625" style="126" customWidth="1"/>
    <col min="7" max="7" width="9.140625" style="1" customWidth="1"/>
  </cols>
  <sheetData>
    <row r="2" spans="1:12" s="73" customFormat="1" ht="29.25" customHeight="1" x14ac:dyDescent="0.2">
      <c r="A2" s="72" t="s">
        <v>102</v>
      </c>
      <c r="B2" s="72"/>
      <c r="C2" s="74"/>
      <c r="D2" s="75"/>
      <c r="E2" s="76"/>
      <c r="F2" s="127"/>
      <c r="G2" s="78" t="s">
        <v>160</v>
      </c>
    </row>
    <row r="3" spans="1:12" s="83" customFormat="1" ht="23.25" customHeight="1" x14ac:dyDescent="0.2">
      <c r="A3" s="81"/>
      <c r="B3" s="114" t="s">
        <v>104</v>
      </c>
      <c r="C3" s="81" t="s">
        <v>105</v>
      </c>
      <c r="D3" s="80" t="s">
        <v>134</v>
      </c>
      <c r="E3" s="81" t="s">
        <v>107</v>
      </c>
      <c r="F3" s="128" t="s">
        <v>108</v>
      </c>
      <c r="G3" s="79" t="s">
        <v>109</v>
      </c>
    </row>
    <row r="4" spans="1:12" s="83" customFormat="1" ht="14.1" customHeight="1" x14ac:dyDescent="0.2">
      <c r="A4" s="103" t="str">
        <f t="shared" ref="A4:A17" si="0">IF(F4&gt;0,(ROW()-3)&amp;".","")</f>
        <v>1.</v>
      </c>
      <c r="B4" s="85"/>
      <c r="C4" s="86" t="s">
        <v>192</v>
      </c>
      <c r="D4" s="87">
        <v>2000</v>
      </c>
      <c r="E4" s="86" t="s">
        <v>193</v>
      </c>
      <c r="F4" s="129">
        <v>14.08</v>
      </c>
      <c r="G4" s="89">
        <f t="shared" ref="G4:G17" si="1">IF(F4&gt;0,(INT(POWER(F4-1.5,1.05)*51.39)),"")</f>
        <v>733</v>
      </c>
      <c r="H4" s="90" t="s">
        <v>128</v>
      </c>
      <c r="I4" s="91"/>
      <c r="J4" s="91"/>
      <c r="K4" s="91"/>
      <c r="L4" s="91"/>
    </row>
    <row r="5" spans="1:12" s="83" customFormat="1" ht="14.1" customHeight="1" x14ac:dyDescent="0.2">
      <c r="A5" s="103" t="str">
        <f t="shared" si="0"/>
        <v>2.</v>
      </c>
      <c r="B5" s="85"/>
      <c r="C5" s="86" t="s">
        <v>159</v>
      </c>
      <c r="D5" s="87">
        <v>1998</v>
      </c>
      <c r="E5" s="86" t="s">
        <v>114</v>
      </c>
      <c r="F5" s="129">
        <v>13.08</v>
      </c>
      <c r="G5" s="89">
        <f t="shared" si="1"/>
        <v>672</v>
      </c>
      <c r="H5" s="91" t="s">
        <v>131</v>
      </c>
      <c r="I5" s="91"/>
      <c r="J5" s="91"/>
      <c r="K5" s="91"/>
      <c r="L5" s="91"/>
    </row>
    <row r="6" spans="1:12" s="83" customFormat="1" ht="14.1" customHeight="1" x14ac:dyDescent="0.2">
      <c r="A6" s="103" t="str">
        <f t="shared" si="0"/>
        <v>3.</v>
      </c>
      <c r="B6" s="85"/>
      <c r="C6" s="86" t="s">
        <v>158</v>
      </c>
      <c r="D6" s="87">
        <v>1997</v>
      </c>
      <c r="E6" s="86" t="s">
        <v>114</v>
      </c>
      <c r="F6" s="129">
        <v>11.64</v>
      </c>
      <c r="G6" s="89">
        <f t="shared" si="1"/>
        <v>585</v>
      </c>
      <c r="H6" s="92" t="s">
        <v>115</v>
      </c>
      <c r="I6" s="92"/>
      <c r="J6" s="92"/>
      <c r="K6" s="92"/>
      <c r="L6" s="93"/>
    </row>
    <row r="7" spans="1:12" s="83" customFormat="1" ht="14.1" customHeight="1" x14ac:dyDescent="0.2">
      <c r="A7" s="103" t="str">
        <f t="shared" si="0"/>
        <v>4.</v>
      </c>
      <c r="B7" s="85" t="s">
        <v>162</v>
      </c>
      <c r="C7" s="86" t="s">
        <v>161</v>
      </c>
      <c r="D7" s="87">
        <v>1997</v>
      </c>
      <c r="E7" s="86" t="s">
        <v>152</v>
      </c>
      <c r="F7" s="129">
        <v>10.35</v>
      </c>
      <c r="G7" s="89">
        <f t="shared" si="1"/>
        <v>507</v>
      </c>
      <c r="H7" s="94" t="s">
        <v>112</v>
      </c>
      <c r="I7" s="94"/>
      <c r="J7" s="94"/>
      <c r="K7" s="94"/>
      <c r="L7" s="93"/>
    </row>
    <row r="8" spans="1:12" s="83" customFormat="1" ht="14.1" customHeight="1" x14ac:dyDescent="0.2">
      <c r="A8" s="103" t="str">
        <f t="shared" si="0"/>
        <v>5.</v>
      </c>
      <c r="B8" s="85"/>
      <c r="C8" s="86" t="s">
        <v>116</v>
      </c>
      <c r="D8" s="87">
        <v>1998</v>
      </c>
      <c r="E8" s="86" t="s">
        <v>148</v>
      </c>
      <c r="F8" s="129">
        <v>9.7799999999999994</v>
      </c>
      <c r="G8" s="89">
        <f t="shared" si="1"/>
        <v>472</v>
      </c>
      <c r="H8" s="94" t="s">
        <v>119</v>
      </c>
      <c r="I8" s="94"/>
      <c r="J8" s="94"/>
      <c r="K8" s="94"/>
      <c r="L8" s="93"/>
    </row>
    <row r="9" spans="1:12" s="83" customFormat="1" ht="14.1" customHeight="1" x14ac:dyDescent="0.2">
      <c r="A9" s="103" t="str">
        <f t="shared" si="0"/>
        <v>6.</v>
      </c>
      <c r="B9" s="85" t="s">
        <v>162</v>
      </c>
      <c r="C9" s="86" t="s">
        <v>183</v>
      </c>
      <c r="D9" s="87">
        <v>1999</v>
      </c>
      <c r="E9" s="86" t="s">
        <v>148</v>
      </c>
      <c r="F9" s="129">
        <v>9.77</v>
      </c>
      <c r="G9" s="89">
        <f t="shared" si="1"/>
        <v>472</v>
      </c>
      <c r="H9" s="92" t="s">
        <v>123</v>
      </c>
      <c r="I9" s="92"/>
      <c r="J9" s="92"/>
      <c r="K9" s="92"/>
      <c r="L9" s="93"/>
    </row>
    <row r="10" spans="1:12" s="83" customFormat="1" ht="14.1" customHeight="1" x14ac:dyDescent="0.2">
      <c r="A10" s="103" t="str">
        <f t="shared" si="0"/>
        <v>7.</v>
      </c>
      <c r="B10" s="85"/>
      <c r="C10" s="86" t="s">
        <v>187</v>
      </c>
      <c r="D10" s="87" t="s">
        <v>162</v>
      </c>
      <c r="E10" s="86" t="s">
        <v>148</v>
      </c>
      <c r="F10" s="129">
        <v>9.23</v>
      </c>
      <c r="G10" s="89">
        <f t="shared" si="1"/>
        <v>440</v>
      </c>
    </row>
    <row r="11" spans="1:12" s="83" customFormat="1" ht="14.1" customHeight="1" x14ac:dyDescent="0.2">
      <c r="A11" s="103" t="str">
        <f t="shared" si="0"/>
        <v>8.</v>
      </c>
      <c r="B11" s="85"/>
      <c r="C11" s="86" t="s">
        <v>177</v>
      </c>
      <c r="D11" s="87">
        <v>2000</v>
      </c>
      <c r="E11" s="86" t="s">
        <v>111</v>
      </c>
      <c r="F11" s="129">
        <v>8.9</v>
      </c>
      <c r="G11" s="89">
        <f t="shared" si="1"/>
        <v>420</v>
      </c>
    </row>
    <row r="12" spans="1:12" s="83" customFormat="1" ht="14.1" customHeight="1" x14ac:dyDescent="0.2">
      <c r="A12" s="103" t="str">
        <f t="shared" si="0"/>
        <v>9.</v>
      </c>
      <c r="B12" s="85"/>
      <c r="C12" s="86" t="s">
        <v>186</v>
      </c>
      <c r="D12" s="87">
        <v>1998</v>
      </c>
      <c r="E12" s="86" t="s">
        <v>101</v>
      </c>
      <c r="F12" s="129">
        <v>8.73</v>
      </c>
      <c r="G12" s="89">
        <f t="shared" si="1"/>
        <v>410</v>
      </c>
    </row>
    <row r="13" spans="1:12" s="83" customFormat="1" ht="14.1" customHeight="1" x14ac:dyDescent="0.2">
      <c r="A13" s="103" t="str">
        <f t="shared" si="0"/>
        <v>10.</v>
      </c>
      <c r="B13" s="85"/>
      <c r="C13" s="86" t="s">
        <v>188</v>
      </c>
      <c r="D13" s="87">
        <v>2000</v>
      </c>
      <c r="E13" s="86" t="s">
        <v>152</v>
      </c>
      <c r="F13" s="129">
        <v>8.65</v>
      </c>
      <c r="G13" s="89">
        <f t="shared" si="1"/>
        <v>405</v>
      </c>
    </row>
    <row r="14" spans="1:12" s="83" customFormat="1" ht="14.1" customHeight="1" x14ac:dyDescent="0.2">
      <c r="A14" s="103" t="str">
        <f t="shared" si="0"/>
        <v>11.</v>
      </c>
      <c r="B14" s="85"/>
      <c r="C14" s="86" t="s">
        <v>189</v>
      </c>
      <c r="D14" s="87">
        <v>1999</v>
      </c>
      <c r="E14" s="86" t="s">
        <v>152</v>
      </c>
      <c r="F14" s="129">
        <v>8.4700000000000006</v>
      </c>
      <c r="G14" s="89">
        <f t="shared" si="1"/>
        <v>394</v>
      </c>
    </row>
    <row r="15" spans="1:12" s="83" customFormat="1" ht="14.1" customHeight="1" x14ac:dyDescent="0.2">
      <c r="A15" s="103" t="str">
        <f t="shared" si="0"/>
        <v>12.</v>
      </c>
      <c r="B15" s="85" t="s">
        <v>162</v>
      </c>
      <c r="C15" s="86" t="s">
        <v>163</v>
      </c>
      <c r="D15" s="87">
        <v>1997</v>
      </c>
      <c r="E15" s="86" t="s">
        <v>101</v>
      </c>
      <c r="F15" s="129">
        <v>8.3000000000000007</v>
      </c>
      <c r="G15" s="89">
        <f t="shared" si="1"/>
        <v>384</v>
      </c>
    </row>
    <row r="16" spans="1:12" s="83" customFormat="1" ht="14.1" customHeight="1" x14ac:dyDescent="0.2">
      <c r="A16" s="103" t="str">
        <f t="shared" si="0"/>
        <v>13.</v>
      </c>
      <c r="B16" s="85"/>
      <c r="C16" s="86" t="s">
        <v>191</v>
      </c>
      <c r="D16" s="87">
        <v>2001</v>
      </c>
      <c r="E16" s="86" t="s">
        <v>114</v>
      </c>
      <c r="F16" s="129">
        <v>8.18</v>
      </c>
      <c r="G16" s="89">
        <f t="shared" si="1"/>
        <v>377</v>
      </c>
    </row>
    <row r="17" spans="1:7" s="83" customFormat="1" ht="14.1" customHeight="1" x14ac:dyDescent="0.2">
      <c r="A17" s="103" t="str">
        <f t="shared" si="0"/>
        <v>14.</v>
      </c>
      <c r="B17" s="85" t="s">
        <v>198</v>
      </c>
      <c r="C17" s="86" t="s">
        <v>190</v>
      </c>
      <c r="D17" s="87">
        <v>2000</v>
      </c>
      <c r="E17" s="86" t="s">
        <v>114</v>
      </c>
      <c r="F17" s="129">
        <v>7.97</v>
      </c>
      <c r="G17" s="89">
        <f t="shared" si="1"/>
        <v>365</v>
      </c>
    </row>
    <row r="18" spans="1:7" s="83" customFormat="1" ht="14.1" customHeight="1" x14ac:dyDescent="0.2">
      <c r="A18" s="103" t="str">
        <f t="shared" ref="A18:A47" si="2">IF(F18&gt;0,(ROW()-3)&amp;".","")</f>
        <v/>
      </c>
      <c r="B18" s="85"/>
      <c r="C18" s="86"/>
      <c r="D18" s="87"/>
      <c r="E18" s="86"/>
      <c r="F18" s="129"/>
      <c r="G18" s="89" t="str">
        <f t="shared" ref="G18:G47" si="3">IF(F18&gt;0,(INT(POWER(F18-1.5,1.05)*51.39)),"")</f>
        <v/>
      </c>
    </row>
    <row r="19" spans="1:7" s="83" customFormat="1" ht="14.1" customHeight="1" x14ac:dyDescent="0.2">
      <c r="A19" s="103" t="str">
        <f t="shared" si="2"/>
        <v/>
      </c>
      <c r="B19" s="85"/>
      <c r="C19" s="86"/>
      <c r="D19" s="87"/>
      <c r="E19" s="86"/>
      <c r="F19" s="129"/>
      <c r="G19" s="89" t="str">
        <f t="shared" si="3"/>
        <v/>
      </c>
    </row>
    <row r="20" spans="1:7" s="83" customFormat="1" ht="14.1" customHeight="1" x14ac:dyDescent="0.2">
      <c r="A20" s="103" t="str">
        <f t="shared" si="2"/>
        <v/>
      </c>
      <c r="B20" s="85"/>
      <c r="C20" s="86"/>
      <c r="D20" s="87"/>
      <c r="E20" s="86"/>
      <c r="F20" s="129"/>
      <c r="G20" s="89" t="str">
        <f t="shared" si="3"/>
        <v/>
      </c>
    </row>
    <row r="21" spans="1:7" s="83" customFormat="1" ht="14.1" customHeight="1" x14ac:dyDescent="0.2">
      <c r="A21" s="103" t="str">
        <f t="shared" si="2"/>
        <v/>
      </c>
      <c r="B21" s="85"/>
      <c r="C21" s="86"/>
      <c r="D21" s="87"/>
      <c r="E21" s="86"/>
      <c r="F21" s="129"/>
      <c r="G21" s="89" t="str">
        <f t="shared" si="3"/>
        <v/>
      </c>
    </row>
    <row r="22" spans="1:7" s="83" customFormat="1" ht="14.1" customHeight="1" x14ac:dyDescent="0.2">
      <c r="A22" s="103" t="str">
        <f t="shared" si="2"/>
        <v/>
      </c>
      <c r="B22" s="85"/>
      <c r="C22" s="86"/>
      <c r="D22" s="87"/>
      <c r="E22" s="86"/>
      <c r="F22" s="129"/>
      <c r="G22" s="89" t="str">
        <f t="shared" si="3"/>
        <v/>
      </c>
    </row>
    <row r="23" spans="1:7" s="83" customFormat="1" ht="14.1" customHeight="1" x14ac:dyDescent="0.2">
      <c r="A23" s="103" t="str">
        <f t="shared" si="2"/>
        <v/>
      </c>
      <c r="B23" s="85"/>
      <c r="C23" s="86"/>
      <c r="D23" s="87"/>
      <c r="E23" s="86"/>
      <c r="F23" s="129"/>
      <c r="G23" s="89" t="str">
        <f t="shared" si="3"/>
        <v/>
      </c>
    </row>
    <row r="24" spans="1:7" s="83" customFormat="1" ht="14.1" customHeight="1" x14ac:dyDescent="0.2">
      <c r="A24" s="103" t="str">
        <f t="shared" si="2"/>
        <v/>
      </c>
      <c r="B24" s="85"/>
      <c r="C24" s="86"/>
      <c r="D24" s="87"/>
      <c r="E24" s="86"/>
      <c r="F24" s="129"/>
      <c r="G24" s="89" t="str">
        <f t="shared" si="3"/>
        <v/>
      </c>
    </row>
    <row r="25" spans="1:7" s="83" customFormat="1" ht="14.1" customHeight="1" x14ac:dyDescent="0.2">
      <c r="A25" s="103" t="str">
        <f t="shared" si="2"/>
        <v/>
      </c>
      <c r="B25" s="85"/>
      <c r="C25" s="86"/>
      <c r="D25" s="87"/>
      <c r="E25" s="86"/>
      <c r="F25" s="129"/>
      <c r="G25" s="89" t="str">
        <f t="shared" si="3"/>
        <v/>
      </c>
    </row>
    <row r="26" spans="1:7" s="83" customFormat="1" ht="14.1" customHeight="1" x14ac:dyDescent="0.2">
      <c r="A26" s="103" t="str">
        <f t="shared" si="2"/>
        <v/>
      </c>
      <c r="B26" s="85"/>
      <c r="C26" s="86"/>
      <c r="D26" s="87"/>
      <c r="E26" s="86"/>
      <c r="F26" s="129"/>
      <c r="G26" s="89" t="str">
        <f t="shared" si="3"/>
        <v/>
      </c>
    </row>
    <row r="27" spans="1:7" s="83" customFormat="1" ht="14.1" customHeight="1" x14ac:dyDescent="0.2">
      <c r="A27" s="103" t="str">
        <f t="shared" si="2"/>
        <v/>
      </c>
      <c r="B27" s="85"/>
      <c r="C27" s="86"/>
      <c r="D27" s="87"/>
      <c r="E27" s="86"/>
      <c r="F27" s="129"/>
      <c r="G27" s="89" t="str">
        <f t="shared" si="3"/>
        <v/>
      </c>
    </row>
    <row r="28" spans="1:7" s="83" customFormat="1" ht="14.1" customHeight="1" x14ac:dyDescent="0.2">
      <c r="A28" s="103" t="str">
        <f t="shared" si="2"/>
        <v/>
      </c>
      <c r="B28" s="85"/>
      <c r="C28" s="86"/>
      <c r="D28" s="87"/>
      <c r="E28" s="86"/>
      <c r="F28" s="129"/>
      <c r="G28" s="89" t="str">
        <f t="shared" si="3"/>
        <v/>
      </c>
    </row>
    <row r="29" spans="1:7" s="83" customFormat="1" ht="14.1" customHeight="1" x14ac:dyDescent="0.2">
      <c r="A29" s="103" t="str">
        <f t="shared" si="2"/>
        <v/>
      </c>
      <c r="B29" s="85"/>
      <c r="C29" s="86"/>
      <c r="D29" s="87"/>
      <c r="E29" s="86"/>
      <c r="F29" s="129"/>
      <c r="G29" s="89" t="str">
        <f t="shared" si="3"/>
        <v/>
      </c>
    </row>
    <row r="30" spans="1:7" s="83" customFormat="1" ht="14.1" customHeight="1" x14ac:dyDescent="0.2">
      <c r="A30" s="104" t="str">
        <f t="shared" si="2"/>
        <v/>
      </c>
      <c r="B30" s="96"/>
      <c r="C30" s="97"/>
      <c r="D30" s="98"/>
      <c r="E30" s="97"/>
      <c r="F30" s="130"/>
      <c r="G30" s="100" t="str">
        <f t="shared" si="3"/>
        <v/>
      </c>
    </row>
    <row r="31" spans="1:7" s="83" customFormat="1" ht="14.1" customHeight="1" x14ac:dyDescent="0.2">
      <c r="A31" s="103" t="str">
        <f t="shared" si="2"/>
        <v/>
      </c>
      <c r="B31" s="85"/>
      <c r="C31" s="86"/>
      <c r="D31" s="87"/>
      <c r="E31" s="86"/>
      <c r="F31" s="129"/>
      <c r="G31" s="89" t="str">
        <f t="shared" si="3"/>
        <v/>
      </c>
    </row>
    <row r="32" spans="1:7" s="83" customFormat="1" ht="14.1" customHeight="1" x14ac:dyDescent="0.2">
      <c r="A32" s="103" t="str">
        <f t="shared" si="2"/>
        <v/>
      </c>
      <c r="B32" s="85"/>
      <c r="C32" s="86"/>
      <c r="D32" s="87"/>
      <c r="E32" s="86"/>
      <c r="F32" s="129"/>
      <c r="G32" s="89" t="str">
        <f t="shared" si="3"/>
        <v/>
      </c>
    </row>
    <row r="33" spans="1:7" s="83" customFormat="1" ht="14.1" customHeight="1" x14ac:dyDescent="0.2">
      <c r="A33" s="103" t="str">
        <f t="shared" si="2"/>
        <v/>
      </c>
      <c r="B33" s="85"/>
      <c r="C33" s="86"/>
      <c r="D33" s="87"/>
      <c r="E33" s="86"/>
      <c r="F33" s="129"/>
      <c r="G33" s="89" t="str">
        <f t="shared" si="3"/>
        <v/>
      </c>
    </row>
    <row r="34" spans="1:7" s="83" customFormat="1" ht="14.1" customHeight="1" x14ac:dyDescent="0.2">
      <c r="A34" s="103" t="str">
        <f t="shared" si="2"/>
        <v/>
      </c>
      <c r="B34" s="85"/>
      <c r="C34" s="86"/>
      <c r="D34" s="87"/>
      <c r="E34" s="86"/>
      <c r="F34" s="129"/>
      <c r="G34" s="89" t="str">
        <f t="shared" si="3"/>
        <v/>
      </c>
    </row>
    <row r="35" spans="1:7" s="83" customFormat="1" ht="14.1" customHeight="1" x14ac:dyDescent="0.2">
      <c r="A35" s="103" t="str">
        <f t="shared" si="2"/>
        <v/>
      </c>
      <c r="B35" s="85"/>
      <c r="C35" s="86"/>
      <c r="D35" s="87"/>
      <c r="E35" s="86"/>
      <c r="F35" s="129"/>
      <c r="G35" s="89" t="str">
        <f t="shared" si="3"/>
        <v/>
      </c>
    </row>
    <row r="36" spans="1:7" s="83" customFormat="1" ht="14.1" customHeight="1" x14ac:dyDescent="0.2">
      <c r="A36" s="103" t="str">
        <f t="shared" si="2"/>
        <v/>
      </c>
      <c r="B36" s="85"/>
      <c r="C36" s="86"/>
      <c r="D36" s="87"/>
      <c r="E36" s="86"/>
      <c r="F36" s="129"/>
      <c r="G36" s="89" t="str">
        <f t="shared" si="3"/>
        <v/>
      </c>
    </row>
    <row r="37" spans="1:7" s="83" customFormat="1" ht="14.1" customHeight="1" x14ac:dyDescent="0.2">
      <c r="A37" s="103" t="str">
        <f t="shared" si="2"/>
        <v/>
      </c>
      <c r="B37" s="85"/>
      <c r="C37" s="86"/>
      <c r="D37" s="87"/>
      <c r="E37" s="86"/>
      <c r="F37" s="129"/>
      <c r="G37" s="89" t="str">
        <f t="shared" si="3"/>
        <v/>
      </c>
    </row>
    <row r="38" spans="1:7" s="83" customFormat="1" ht="14.1" customHeight="1" x14ac:dyDescent="0.2">
      <c r="A38" s="103" t="str">
        <f t="shared" si="2"/>
        <v/>
      </c>
      <c r="B38" s="85"/>
      <c r="C38" s="86"/>
      <c r="D38" s="87"/>
      <c r="E38" s="86"/>
      <c r="F38" s="129"/>
      <c r="G38" s="89" t="str">
        <f t="shared" si="3"/>
        <v/>
      </c>
    </row>
    <row r="39" spans="1:7" s="83" customFormat="1" ht="14.1" customHeight="1" x14ac:dyDescent="0.2">
      <c r="A39" s="103" t="str">
        <f t="shared" si="2"/>
        <v/>
      </c>
      <c r="B39" s="85"/>
      <c r="C39" s="86"/>
      <c r="D39" s="87"/>
      <c r="E39" s="86"/>
      <c r="F39" s="129"/>
      <c r="G39" s="89" t="str">
        <f t="shared" si="3"/>
        <v/>
      </c>
    </row>
    <row r="40" spans="1:7" s="83" customFormat="1" ht="14.1" customHeight="1" x14ac:dyDescent="0.2">
      <c r="A40" s="103" t="str">
        <f t="shared" si="2"/>
        <v/>
      </c>
      <c r="B40" s="85"/>
      <c r="C40" s="86"/>
      <c r="D40" s="87"/>
      <c r="E40" s="86"/>
      <c r="F40" s="129"/>
      <c r="G40" s="89" t="str">
        <f t="shared" si="3"/>
        <v/>
      </c>
    </row>
    <row r="41" spans="1:7" s="83" customFormat="1" ht="14.1" customHeight="1" x14ac:dyDescent="0.2">
      <c r="A41" s="103" t="str">
        <f t="shared" si="2"/>
        <v/>
      </c>
      <c r="B41" s="85"/>
      <c r="C41" s="86"/>
      <c r="D41" s="87"/>
      <c r="E41" s="86"/>
      <c r="F41" s="129"/>
      <c r="G41" s="89" t="str">
        <f t="shared" si="3"/>
        <v/>
      </c>
    </row>
    <row r="42" spans="1:7" s="83" customFormat="1" ht="14.1" customHeight="1" x14ac:dyDescent="0.2">
      <c r="A42" s="103" t="str">
        <f t="shared" si="2"/>
        <v/>
      </c>
      <c r="B42" s="85"/>
      <c r="C42" s="86"/>
      <c r="D42" s="87"/>
      <c r="E42" s="86"/>
      <c r="F42" s="129"/>
      <c r="G42" s="89" t="str">
        <f t="shared" si="3"/>
        <v/>
      </c>
    </row>
    <row r="43" spans="1:7" s="83" customFormat="1" ht="14.1" customHeight="1" x14ac:dyDescent="0.2">
      <c r="A43" s="103" t="str">
        <f t="shared" si="2"/>
        <v/>
      </c>
      <c r="B43" s="85"/>
      <c r="C43" s="86"/>
      <c r="D43" s="87"/>
      <c r="E43" s="86"/>
      <c r="F43" s="129"/>
      <c r="G43" s="89" t="str">
        <f t="shared" si="3"/>
        <v/>
      </c>
    </row>
    <row r="44" spans="1:7" s="83" customFormat="1" ht="14.1" customHeight="1" x14ac:dyDescent="0.2">
      <c r="A44" s="103" t="str">
        <f t="shared" si="2"/>
        <v/>
      </c>
      <c r="B44" s="85"/>
      <c r="C44" s="86"/>
      <c r="D44" s="87"/>
      <c r="E44" s="86"/>
      <c r="F44" s="129"/>
      <c r="G44" s="89" t="str">
        <f t="shared" si="3"/>
        <v/>
      </c>
    </row>
    <row r="45" spans="1:7" s="83" customFormat="1" ht="14.1" customHeight="1" x14ac:dyDescent="0.2">
      <c r="A45" s="103" t="str">
        <f t="shared" si="2"/>
        <v/>
      </c>
      <c r="B45" s="85"/>
      <c r="C45" s="86"/>
      <c r="D45" s="87"/>
      <c r="E45" s="86"/>
      <c r="F45" s="129"/>
      <c r="G45" s="89" t="str">
        <f t="shared" si="3"/>
        <v/>
      </c>
    </row>
    <row r="46" spans="1:7" s="83" customFormat="1" ht="14.1" customHeight="1" x14ac:dyDescent="0.2">
      <c r="A46" s="103" t="str">
        <f t="shared" si="2"/>
        <v/>
      </c>
      <c r="B46" s="85"/>
      <c r="C46" s="86"/>
      <c r="D46" s="87"/>
      <c r="E46" s="86"/>
      <c r="F46" s="129"/>
      <c r="G46" s="89" t="str">
        <f t="shared" si="3"/>
        <v/>
      </c>
    </row>
    <row r="47" spans="1:7" s="83" customFormat="1" ht="14.1" customHeight="1" x14ac:dyDescent="0.2">
      <c r="A47" s="105" t="str">
        <f t="shared" si="2"/>
        <v>44.</v>
      </c>
      <c r="B47" s="106"/>
      <c r="C47" s="107"/>
      <c r="D47" s="108"/>
      <c r="E47" s="107"/>
      <c r="F47" s="131">
        <v>12</v>
      </c>
      <c r="G47" s="125">
        <f t="shared" si="3"/>
        <v>606</v>
      </c>
    </row>
  </sheetData>
  <sortState ref="A4:G17">
    <sortCondition descending="1" ref="G4:G17"/>
  </sortState>
  <phoneticPr fontId="2" type="noConversion"/>
  <dataValidations count="2">
    <dataValidation allowBlank="1" showInputMessage="1" showErrorMessage="1" prompt="Buňka obsahuje vzorec, NEPŘEPSAT!" sqref="G4:G47">
      <formula1>0</formula1>
      <formula2>0</formula2>
    </dataValidation>
    <dataValidation allowBlank="1" showInputMessage="1" showErrorMessage="1" prompt="Buňka obsahuje vzorec. Nevyplňovat!" sqref="A4:A47">
      <formula1>0</formula1>
      <formula2>0</formula2>
    </dataValidation>
  </dataValidations>
  <pageMargins left="0.39374999999999999" right="0.39374999999999999" top="0.5902777777777779" bottom="0.59027777777777779" header="0.51180555555555562" footer="0.51180555555555562"/>
  <pageSetup paperSize="9" firstPageNumber="0" orientation="landscape" horizontalDpi="300" verticalDpi="300" r:id="rId1"/>
  <headerFooter alignWithMargins="0">
    <oddHeader>&amp;LCorny středoškolský atletický pohár&amp;R&amp;D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workbookViewId="0">
      <selection activeCell="C6" sqref="C6"/>
    </sheetView>
  </sheetViews>
  <sheetFormatPr defaultRowHeight="12.75" x14ac:dyDescent="0.2"/>
  <cols>
    <col min="1" max="1" width="5.28515625" customWidth="1"/>
    <col min="2" max="2" width="29.140625" customWidth="1"/>
    <col min="3" max="3" width="38.7109375" customWidth="1"/>
    <col min="4" max="4" width="4.42578125" style="1" customWidth="1"/>
    <col min="5" max="5" width="1" style="1" customWidth="1"/>
    <col min="6" max="6" width="5" style="111" customWidth="1"/>
    <col min="7" max="7" width="8.5703125" style="1" customWidth="1"/>
  </cols>
  <sheetData>
    <row r="2" spans="1:12" s="73" customFormat="1" ht="29.25" customHeight="1" x14ac:dyDescent="0.2">
      <c r="A2" s="72" t="s">
        <v>164</v>
      </c>
      <c r="B2" s="74"/>
      <c r="C2" s="76"/>
      <c r="D2" s="112"/>
      <c r="E2" s="112"/>
      <c r="F2" s="113"/>
      <c r="G2" s="78" t="s">
        <v>165</v>
      </c>
    </row>
    <row r="3" spans="1:12" s="83" customFormat="1" ht="23.25" customHeight="1" x14ac:dyDescent="0.2">
      <c r="A3" s="81"/>
      <c r="B3" s="81" t="s">
        <v>107</v>
      </c>
      <c r="C3" s="81" t="s">
        <v>166</v>
      </c>
      <c r="D3" s="115"/>
      <c r="E3" s="79" t="s">
        <v>108</v>
      </c>
      <c r="F3" s="116"/>
      <c r="G3" s="79" t="s">
        <v>109</v>
      </c>
    </row>
    <row r="4" spans="1:12" s="83" customFormat="1" ht="18" customHeight="1" x14ac:dyDescent="0.2">
      <c r="A4" s="103" t="str">
        <f>IF(D4&gt;0,(ROW()-3)&amp;".","")</f>
        <v>1.</v>
      </c>
      <c r="B4" s="86" t="s">
        <v>196</v>
      </c>
      <c r="C4" s="86" t="s">
        <v>167</v>
      </c>
      <c r="D4" s="135">
        <v>2</v>
      </c>
      <c r="E4" s="117" t="str">
        <f>IF(F4=0,"",":")</f>
        <v>:</v>
      </c>
      <c r="F4" s="136">
        <v>23.2</v>
      </c>
      <c r="G4" s="84">
        <f>IF(F4&lt;&gt;"",(INT(POWER(305.5-(60*D4+F4),1.85)*0.08713)),"")</f>
        <v>1069</v>
      </c>
      <c r="H4" s="90" t="s">
        <v>128</v>
      </c>
      <c r="I4" s="91"/>
      <c r="J4" s="91"/>
      <c r="K4" s="91"/>
      <c r="L4" s="91"/>
    </row>
    <row r="5" spans="1:12" s="83" customFormat="1" ht="18" customHeight="1" x14ac:dyDescent="0.2">
      <c r="A5" s="103" t="str">
        <f>IF(D5&gt;0,(ROW()-3)&amp;".","")</f>
        <v>2.</v>
      </c>
      <c r="B5" s="86" t="s">
        <v>152</v>
      </c>
      <c r="C5" s="86" t="s">
        <v>195</v>
      </c>
      <c r="D5" s="135">
        <v>2</v>
      </c>
      <c r="E5" s="117" t="str">
        <f>IF(F5=0,"",":")</f>
        <v>:</v>
      </c>
      <c r="F5" s="136">
        <v>31.2</v>
      </c>
      <c r="G5" s="84">
        <f>IF(F5&lt;&gt;"",(INT(POWER(305.5-(60*D5+F5),1.85)*0.08713)),"")</f>
        <v>974</v>
      </c>
      <c r="H5" s="91" t="s">
        <v>131</v>
      </c>
      <c r="I5" s="91"/>
      <c r="J5" s="91"/>
      <c r="K5" s="91"/>
      <c r="L5" s="91"/>
    </row>
    <row r="6" spans="1:12" s="83" customFormat="1" ht="18" customHeight="1" x14ac:dyDescent="0.2">
      <c r="A6" s="103" t="str">
        <f>IF(D6&gt;0,(ROW()-3)&amp;".","")</f>
        <v>3.</v>
      </c>
      <c r="B6" s="86" t="s">
        <v>153</v>
      </c>
      <c r="C6" s="86" t="s">
        <v>194</v>
      </c>
      <c r="D6" s="133">
        <v>2</v>
      </c>
      <c r="E6" s="117" t="str">
        <f>IF(F6=0,"",":")</f>
        <v>:</v>
      </c>
      <c r="F6" s="134">
        <v>32.299999999999997</v>
      </c>
      <c r="G6" s="84">
        <f>IF(F6&lt;&gt;"",(INT(POWER(305.5-(60*D6+F6),1.85)*0.08713)),"")</f>
        <v>961</v>
      </c>
      <c r="H6" s="92" t="s">
        <v>115</v>
      </c>
      <c r="I6" s="92"/>
      <c r="J6" s="92"/>
      <c r="K6" s="92"/>
      <c r="L6" s="93"/>
    </row>
    <row r="7" spans="1:12" s="83" customFormat="1" ht="18" customHeight="1" x14ac:dyDescent="0.2">
      <c r="A7" s="103" t="str">
        <f>IF(F7&lt;&gt;"",(ROW()-3)&amp;".","")</f>
        <v>4.</v>
      </c>
      <c r="B7" s="86" t="s">
        <v>197</v>
      </c>
      <c r="C7" s="86" t="s">
        <v>168</v>
      </c>
      <c r="D7" s="135">
        <v>2</v>
      </c>
      <c r="E7" s="117" t="str">
        <f>IF(F7=0,"",":")</f>
        <v>:</v>
      </c>
      <c r="F7" s="136">
        <v>38.700000000000003</v>
      </c>
      <c r="G7" s="84">
        <f>IF(F7&lt;&gt;"",(INT(POWER(305.5-(60*D7+F7),1.85)*0.08713)),"")</f>
        <v>888</v>
      </c>
      <c r="H7" s="94" t="s">
        <v>112</v>
      </c>
      <c r="I7" s="94"/>
      <c r="J7" s="94"/>
      <c r="K7" s="94"/>
      <c r="L7" s="93"/>
    </row>
    <row r="8" spans="1:12" s="83" customFormat="1" ht="18" customHeight="1" x14ac:dyDescent="0.2">
      <c r="A8" s="103" t="str">
        <f t="shared" ref="A8:A35" si="0">IF(D8&gt;0,(ROW()-3)&amp;".","")</f>
        <v/>
      </c>
      <c r="B8" s="86"/>
      <c r="C8" s="132"/>
      <c r="D8" s="135"/>
      <c r="E8" s="117" t="str">
        <f t="shared" ref="E8:E35" si="1">IF(F8=0,"",":")</f>
        <v/>
      </c>
      <c r="F8" s="136"/>
      <c r="G8" s="84" t="str">
        <f t="shared" ref="G8:G35" si="2">IF(F8&lt;&gt;"",(INT(POWER(305.5-(60*D8+F8),1.85)*0.08713)),"")</f>
        <v/>
      </c>
      <c r="H8" s="94" t="s">
        <v>119</v>
      </c>
      <c r="I8" s="94"/>
      <c r="J8" s="94"/>
      <c r="K8" s="94"/>
      <c r="L8" s="93"/>
    </row>
    <row r="9" spans="1:12" s="83" customFormat="1" ht="18" customHeight="1" x14ac:dyDescent="0.2">
      <c r="A9" s="103" t="str">
        <f t="shared" si="0"/>
        <v/>
      </c>
      <c r="B9" s="86"/>
      <c r="C9" s="132"/>
      <c r="D9" s="135"/>
      <c r="E9" s="117" t="str">
        <f t="shared" si="1"/>
        <v/>
      </c>
      <c r="F9" s="136"/>
      <c r="G9" s="84" t="str">
        <f t="shared" si="2"/>
        <v/>
      </c>
      <c r="H9" s="92" t="s">
        <v>123</v>
      </c>
      <c r="I9" s="92"/>
      <c r="J9" s="92"/>
      <c r="K9" s="92"/>
      <c r="L9" s="93"/>
    </row>
    <row r="10" spans="1:12" s="83" customFormat="1" ht="18" customHeight="1" x14ac:dyDescent="0.2">
      <c r="A10" s="103" t="str">
        <f t="shared" si="0"/>
        <v/>
      </c>
      <c r="B10" s="132"/>
      <c r="C10" s="137"/>
      <c r="D10" s="86"/>
      <c r="E10" s="117" t="str">
        <f t="shared" si="1"/>
        <v/>
      </c>
      <c r="F10" s="118"/>
      <c r="G10" s="84" t="str">
        <f t="shared" si="2"/>
        <v/>
      </c>
    </row>
    <row r="11" spans="1:12" s="83" customFormat="1" ht="18" customHeight="1" x14ac:dyDescent="0.2">
      <c r="A11" s="103" t="str">
        <f t="shared" si="0"/>
        <v/>
      </c>
      <c r="B11" s="132"/>
      <c r="C11" s="86"/>
      <c r="D11" s="87"/>
      <c r="E11" s="117" t="str">
        <f t="shared" si="1"/>
        <v/>
      </c>
      <c r="F11" s="118"/>
      <c r="G11" s="84" t="str">
        <f t="shared" si="2"/>
        <v/>
      </c>
    </row>
    <row r="12" spans="1:12" s="83" customFormat="1" ht="18" customHeight="1" x14ac:dyDescent="0.2">
      <c r="A12" s="103" t="str">
        <f t="shared" si="0"/>
        <v/>
      </c>
      <c r="B12" s="132"/>
      <c r="C12" s="86"/>
      <c r="D12" s="87"/>
      <c r="E12" s="117" t="str">
        <f t="shared" si="1"/>
        <v/>
      </c>
      <c r="F12" s="118"/>
      <c r="G12" s="84" t="str">
        <f t="shared" si="2"/>
        <v/>
      </c>
    </row>
    <row r="13" spans="1:12" s="83" customFormat="1" ht="18" customHeight="1" x14ac:dyDescent="0.2">
      <c r="A13" s="103" t="str">
        <f t="shared" si="0"/>
        <v/>
      </c>
      <c r="B13" s="132"/>
      <c r="C13" s="86"/>
      <c r="D13" s="87"/>
      <c r="E13" s="117" t="str">
        <f t="shared" si="1"/>
        <v/>
      </c>
      <c r="F13" s="118"/>
      <c r="G13" s="84" t="str">
        <f t="shared" si="2"/>
        <v/>
      </c>
    </row>
    <row r="14" spans="1:12" s="83" customFormat="1" ht="18" customHeight="1" x14ac:dyDescent="0.2">
      <c r="A14" s="103" t="str">
        <f t="shared" si="0"/>
        <v/>
      </c>
      <c r="B14" s="132"/>
      <c r="C14" s="86"/>
      <c r="D14" s="87"/>
      <c r="E14" s="117" t="str">
        <f t="shared" si="1"/>
        <v/>
      </c>
      <c r="F14" s="118"/>
      <c r="G14" s="84" t="str">
        <f t="shared" si="2"/>
        <v/>
      </c>
    </row>
    <row r="15" spans="1:12" s="83" customFormat="1" ht="18" customHeight="1" x14ac:dyDescent="0.2">
      <c r="A15" s="103" t="str">
        <f t="shared" si="0"/>
        <v/>
      </c>
      <c r="B15" s="132"/>
      <c r="C15" s="86"/>
      <c r="D15" s="87"/>
      <c r="E15" s="117" t="str">
        <f t="shared" si="1"/>
        <v/>
      </c>
      <c r="F15" s="118"/>
      <c r="G15" s="84" t="str">
        <f t="shared" si="2"/>
        <v/>
      </c>
    </row>
    <row r="16" spans="1:12" s="83" customFormat="1" ht="18" customHeight="1" x14ac:dyDescent="0.2">
      <c r="A16" s="103" t="str">
        <f t="shared" si="0"/>
        <v/>
      </c>
      <c r="B16" s="132"/>
      <c r="C16" s="86"/>
      <c r="D16" s="87"/>
      <c r="E16" s="117" t="str">
        <f t="shared" si="1"/>
        <v/>
      </c>
      <c r="F16" s="118"/>
      <c r="G16" s="84" t="str">
        <f t="shared" si="2"/>
        <v/>
      </c>
    </row>
    <row r="17" spans="1:7" s="83" customFormat="1" ht="18" customHeight="1" x14ac:dyDescent="0.2">
      <c r="A17" s="103" t="str">
        <f t="shared" si="0"/>
        <v/>
      </c>
      <c r="B17" s="132"/>
      <c r="C17" s="86"/>
      <c r="D17" s="87"/>
      <c r="E17" s="117" t="str">
        <f t="shared" si="1"/>
        <v/>
      </c>
      <c r="F17" s="118"/>
      <c r="G17" s="84" t="str">
        <f t="shared" si="2"/>
        <v/>
      </c>
    </row>
    <row r="18" spans="1:7" s="83" customFormat="1" ht="18" customHeight="1" x14ac:dyDescent="0.2">
      <c r="A18" s="103" t="str">
        <f t="shared" si="0"/>
        <v/>
      </c>
      <c r="B18" s="132"/>
      <c r="C18" s="86"/>
      <c r="D18" s="87"/>
      <c r="E18" s="117" t="str">
        <f t="shared" si="1"/>
        <v/>
      </c>
      <c r="F18" s="118"/>
      <c r="G18" s="84" t="str">
        <f t="shared" si="2"/>
        <v/>
      </c>
    </row>
    <row r="19" spans="1:7" s="83" customFormat="1" ht="18" customHeight="1" x14ac:dyDescent="0.2">
      <c r="A19" s="103" t="str">
        <f t="shared" si="0"/>
        <v/>
      </c>
      <c r="B19" s="132"/>
      <c r="C19" s="86"/>
      <c r="D19" s="87"/>
      <c r="E19" s="117" t="str">
        <f t="shared" si="1"/>
        <v/>
      </c>
      <c r="F19" s="118"/>
      <c r="G19" s="84" t="str">
        <f t="shared" si="2"/>
        <v/>
      </c>
    </row>
    <row r="20" spans="1:7" s="83" customFormat="1" ht="18" customHeight="1" x14ac:dyDescent="0.2">
      <c r="A20" s="103" t="str">
        <f t="shared" si="0"/>
        <v/>
      </c>
      <c r="B20" s="132"/>
      <c r="C20" s="86"/>
      <c r="D20" s="87"/>
      <c r="E20" s="117" t="str">
        <f t="shared" si="1"/>
        <v/>
      </c>
      <c r="F20" s="118"/>
      <c r="G20" s="84" t="str">
        <f t="shared" si="2"/>
        <v/>
      </c>
    </row>
    <row r="21" spans="1:7" s="83" customFormat="1" ht="18" customHeight="1" x14ac:dyDescent="0.2">
      <c r="A21" s="103" t="str">
        <f t="shared" si="0"/>
        <v/>
      </c>
      <c r="B21" s="132"/>
      <c r="C21" s="86"/>
      <c r="D21" s="87"/>
      <c r="E21" s="117" t="str">
        <f t="shared" si="1"/>
        <v/>
      </c>
      <c r="F21" s="118"/>
      <c r="G21" s="84" t="str">
        <f t="shared" si="2"/>
        <v/>
      </c>
    </row>
    <row r="22" spans="1:7" s="83" customFormat="1" ht="18" customHeight="1" x14ac:dyDescent="0.2">
      <c r="A22" s="103" t="str">
        <f t="shared" si="0"/>
        <v/>
      </c>
      <c r="B22" s="132"/>
      <c r="C22" s="86"/>
      <c r="D22" s="87"/>
      <c r="E22" s="117" t="str">
        <f t="shared" si="1"/>
        <v/>
      </c>
      <c r="F22" s="118"/>
      <c r="G22" s="84" t="str">
        <f t="shared" si="2"/>
        <v/>
      </c>
    </row>
    <row r="23" spans="1:7" s="83" customFormat="1" ht="18" customHeight="1" x14ac:dyDescent="0.2">
      <c r="A23" s="103" t="str">
        <f t="shared" si="0"/>
        <v/>
      </c>
      <c r="B23" s="132"/>
      <c r="C23" s="86"/>
      <c r="D23" s="87"/>
      <c r="E23" s="117" t="str">
        <f t="shared" si="1"/>
        <v/>
      </c>
      <c r="F23" s="118"/>
      <c r="G23" s="84" t="str">
        <f t="shared" si="2"/>
        <v/>
      </c>
    </row>
    <row r="24" spans="1:7" s="83" customFormat="1" ht="18" customHeight="1" x14ac:dyDescent="0.2">
      <c r="A24" s="103" t="str">
        <f t="shared" si="0"/>
        <v/>
      </c>
      <c r="B24" s="132"/>
      <c r="C24" s="86"/>
      <c r="D24" s="87"/>
      <c r="E24" s="117" t="str">
        <f t="shared" si="1"/>
        <v/>
      </c>
      <c r="F24" s="118"/>
      <c r="G24" s="84" t="str">
        <f t="shared" si="2"/>
        <v/>
      </c>
    </row>
    <row r="25" spans="1:7" s="83" customFormat="1" ht="18" customHeight="1" x14ac:dyDescent="0.2">
      <c r="A25" s="103" t="str">
        <f t="shared" si="0"/>
        <v/>
      </c>
      <c r="B25" s="132"/>
      <c r="C25" s="86"/>
      <c r="D25" s="87"/>
      <c r="E25" s="117" t="str">
        <f t="shared" si="1"/>
        <v/>
      </c>
      <c r="F25" s="118"/>
      <c r="G25" s="84" t="str">
        <f t="shared" si="2"/>
        <v/>
      </c>
    </row>
    <row r="26" spans="1:7" s="83" customFormat="1" ht="18" customHeight="1" x14ac:dyDescent="0.2">
      <c r="A26" s="103" t="str">
        <f t="shared" si="0"/>
        <v/>
      </c>
      <c r="B26" s="132"/>
      <c r="C26" s="86"/>
      <c r="D26" s="87"/>
      <c r="E26" s="117" t="str">
        <f t="shared" si="1"/>
        <v/>
      </c>
      <c r="F26" s="118"/>
      <c r="G26" s="84" t="str">
        <f t="shared" si="2"/>
        <v/>
      </c>
    </row>
    <row r="27" spans="1:7" s="83" customFormat="1" ht="18" customHeight="1" x14ac:dyDescent="0.2">
      <c r="A27" s="103" t="str">
        <f t="shared" si="0"/>
        <v/>
      </c>
      <c r="B27" s="132"/>
      <c r="C27" s="86"/>
      <c r="D27" s="87"/>
      <c r="E27" s="117" t="str">
        <f t="shared" si="1"/>
        <v/>
      </c>
      <c r="F27" s="118"/>
      <c r="G27" s="84" t="str">
        <f t="shared" si="2"/>
        <v/>
      </c>
    </row>
    <row r="28" spans="1:7" s="83" customFormat="1" ht="18" customHeight="1" x14ac:dyDescent="0.2">
      <c r="A28" s="103" t="str">
        <f t="shared" si="0"/>
        <v/>
      </c>
      <c r="B28" s="132"/>
      <c r="C28" s="86"/>
      <c r="D28" s="87"/>
      <c r="E28" s="117" t="str">
        <f t="shared" si="1"/>
        <v/>
      </c>
      <c r="F28" s="118"/>
      <c r="G28" s="84" t="str">
        <f t="shared" si="2"/>
        <v/>
      </c>
    </row>
    <row r="29" spans="1:7" s="83" customFormat="1" ht="18" customHeight="1" x14ac:dyDescent="0.2">
      <c r="A29" s="103" t="str">
        <f t="shared" si="0"/>
        <v/>
      </c>
      <c r="B29" s="132"/>
      <c r="C29" s="86"/>
      <c r="D29" s="87"/>
      <c r="E29" s="117" t="str">
        <f t="shared" si="1"/>
        <v/>
      </c>
      <c r="F29" s="118"/>
      <c r="G29" s="84" t="str">
        <f t="shared" si="2"/>
        <v/>
      </c>
    </row>
    <row r="30" spans="1:7" s="83" customFormat="1" ht="18" customHeight="1" x14ac:dyDescent="0.2">
      <c r="A30" s="103" t="str">
        <f t="shared" si="0"/>
        <v/>
      </c>
      <c r="B30" s="132"/>
      <c r="C30" s="86"/>
      <c r="D30" s="87"/>
      <c r="E30" s="117" t="str">
        <f t="shared" si="1"/>
        <v/>
      </c>
      <c r="F30" s="118"/>
      <c r="G30" s="84" t="str">
        <f t="shared" si="2"/>
        <v/>
      </c>
    </row>
    <row r="31" spans="1:7" s="83" customFormat="1" ht="18" customHeight="1" x14ac:dyDescent="0.2">
      <c r="A31" s="103" t="str">
        <f t="shared" si="0"/>
        <v/>
      </c>
      <c r="B31" s="132"/>
      <c r="C31" s="86"/>
      <c r="D31" s="87"/>
      <c r="E31" s="117" t="str">
        <f t="shared" si="1"/>
        <v/>
      </c>
      <c r="F31" s="118"/>
      <c r="G31" s="84" t="str">
        <f t="shared" si="2"/>
        <v/>
      </c>
    </row>
    <row r="32" spans="1:7" s="83" customFormat="1" ht="18" customHeight="1" x14ac:dyDescent="0.2">
      <c r="A32" s="103" t="str">
        <f t="shared" si="0"/>
        <v/>
      </c>
      <c r="B32" s="132"/>
      <c r="C32" s="86"/>
      <c r="D32" s="87"/>
      <c r="E32" s="117" t="str">
        <f t="shared" si="1"/>
        <v/>
      </c>
      <c r="F32" s="118"/>
      <c r="G32" s="84" t="str">
        <f t="shared" si="2"/>
        <v/>
      </c>
    </row>
    <row r="33" spans="1:7" s="83" customFormat="1" ht="18" customHeight="1" x14ac:dyDescent="0.2">
      <c r="A33" s="103" t="str">
        <f t="shared" si="0"/>
        <v/>
      </c>
      <c r="B33" s="132"/>
      <c r="C33" s="86"/>
      <c r="D33" s="87"/>
      <c r="E33" s="117" t="str">
        <f t="shared" si="1"/>
        <v/>
      </c>
      <c r="F33" s="118"/>
      <c r="G33" s="84" t="str">
        <f t="shared" si="2"/>
        <v/>
      </c>
    </row>
    <row r="34" spans="1:7" s="83" customFormat="1" ht="18" customHeight="1" x14ac:dyDescent="0.2">
      <c r="A34" s="104" t="str">
        <f t="shared" si="0"/>
        <v/>
      </c>
      <c r="B34" s="132"/>
      <c r="C34" s="97"/>
      <c r="D34" s="98"/>
      <c r="E34" s="121" t="str">
        <f t="shared" si="1"/>
        <v/>
      </c>
      <c r="F34" s="122"/>
      <c r="G34" s="95" t="str">
        <f t="shared" si="2"/>
        <v/>
      </c>
    </row>
    <row r="35" spans="1:7" s="83" customFormat="1" ht="18" customHeight="1" x14ac:dyDescent="0.2">
      <c r="A35" s="105" t="str">
        <f t="shared" si="0"/>
        <v>32.</v>
      </c>
      <c r="B35" s="138"/>
      <c r="C35" s="107"/>
      <c r="D35" s="108">
        <v>2</v>
      </c>
      <c r="E35" s="123" t="str">
        <f t="shared" si="1"/>
        <v>:</v>
      </c>
      <c r="F35" s="124">
        <v>12</v>
      </c>
      <c r="G35" s="110">
        <f t="shared" si="2"/>
        <v>1210</v>
      </c>
    </row>
  </sheetData>
  <sortState ref="A4:G7">
    <sortCondition descending="1" ref="G4:G7"/>
  </sortState>
  <phoneticPr fontId="2" type="noConversion"/>
  <dataValidations count="3">
    <dataValidation type="whole" operator="lessThanOrEqual" allowBlank="1" showInputMessage="1" showErrorMessage="1" prompt="Dvojtečka se udělá sama, až napíšeš sekundy" sqref="E4:E35">
      <formula1>0</formula1>
      <formula2>0</formula2>
    </dataValidation>
    <dataValidation allowBlank="1" showInputMessage="1" showErrorMessage="1" prompt="Buňka obsahuje vzorec, NEPŘEPSAT!" sqref="G4:G35">
      <formula1>0</formula1>
      <formula2>0</formula2>
    </dataValidation>
    <dataValidation allowBlank="1" showInputMessage="1" showErrorMessage="1" prompt="Buňka obsahuje vzorec. Nevyplňovat!" sqref="A4:A35">
      <formula1>0</formula1>
      <formula2>0</formula2>
    </dataValidation>
  </dataValidations>
  <pageMargins left="0.39374999999999999" right="0.39374999999999999" top="0.98402777777777795" bottom="0.98402777777777783" header="0.51180555555555562" footer="0.51180555555555562"/>
  <pageSetup paperSize="9" firstPageNumber="0" orientation="landscape" horizontalDpi="300" verticalDpi="300" r:id="rId1"/>
  <headerFooter alignWithMargins="0">
    <oddHeader>&amp;LCorny středoškolský atletický pohár&amp;R&amp;D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Návod</vt:lpstr>
      <vt:lpstr>CELKEM chlapci -běhy ručně</vt:lpstr>
      <vt:lpstr>100m</vt:lpstr>
      <vt:lpstr>400m</vt:lpstr>
      <vt:lpstr>1500m</vt:lpstr>
      <vt:lpstr>výška</vt:lpstr>
      <vt:lpstr>dálka</vt:lpstr>
      <vt:lpstr>koule</vt:lpstr>
      <vt:lpstr>štafeta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Tata</dc:creator>
  <cp:keywords/>
  <dc:description/>
  <cp:lastModifiedBy>Svitak Miloslav</cp:lastModifiedBy>
  <cp:revision/>
  <cp:lastPrinted>2016-09-21T06:31:28Z</cp:lastPrinted>
  <dcterms:created xsi:type="dcterms:W3CDTF">2012-09-18T20:07:45Z</dcterms:created>
  <dcterms:modified xsi:type="dcterms:W3CDTF">2016-09-22T10:49:58Z</dcterms:modified>
  <cp:category/>
  <cp:contentStatus/>
</cp:coreProperties>
</file>