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80" windowHeight="8985" activeTab="3"/>
  </bookViews>
  <sheets>
    <sheet name="mladší žákyně" sheetId="1" r:id="rId1"/>
    <sheet name="mladší žáci" sheetId="2" r:id="rId2"/>
    <sheet name="starší žákyně" sheetId="3" r:id="rId3"/>
    <sheet name="starší žáci" sheetId="4" r:id="rId4"/>
  </sheets>
  <definedNames/>
  <calcPr fullCalcOnLoad="1"/>
</workbook>
</file>

<file path=xl/sharedStrings.xml><?xml version="1.0" encoding="utf-8"?>
<sst xmlns="http://schemas.openxmlformats.org/spreadsheetml/2006/main" count="343" uniqueCount="112">
  <si>
    <t>POŘADÍ</t>
  </si>
  <si>
    <t>JMÉNO</t>
  </si>
  <si>
    <t>ŠKOLA</t>
  </si>
  <si>
    <t>body</t>
  </si>
  <si>
    <t>míček</t>
  </si>
  <si>
    <t>60m</t>
  </si>
  <si>
    <t>výška</t>
  </si>
  <si>
    <t>dálka</t>
  </si>
  <si>
    <t>celkem</t>
  </si>
  <si>
    <t>:</t>
  </si>
  <si>
    <t>1.</t>
  </si>
  <si>
    <t>2.</t>
  </si>
  <si>
    <t>3.</t>
  </si>
  <si>
    <t>4.</t>
  </si>
  <si>
    <t>600 m</t>
  </si>
  <si>
    <t>U Lesa Nový Bor</t>
  </si>
  <si>
    <t>Mladší žákyně- okresní kolo atletického čtyřboje ZŠ</t>
  </si>
  <si>
    <t>Pořadí družstev mladších žákyň</t>
  </si>
  <si>
    <t>4. 10. 2016 Jablonné v Podještědí</t>
  </si>
  <si>
    <t>Jiroušová Kristýna</t>
  </si>
  <si>
    <t>ROČNÍK</t>
  </si>
  <si>
    <t>Günterová Veronika</t>
  </si>
  <si>
    <t>Chýlová Simona</t>
  </si>
  <si>
    <t>Sochová Anna</t>
  </si>
  <si>
    <t>Tyršova Česká Lípa</t>
  </si>
  <si>
    <t>Dvořáková Adéla</t>
  </si>
  <si>
    <t>Rašová Kristýna</t>
  </si>
  <si>
    <t>Měchurová Alena</t>
  </si>
  <si>
    <t>Fišerová Johana</t>
  </si>
  <si>
    <t>Hadravová Kateřina</t>
  </si>
  <si>
    <t>Jablonné v Podj.</t>
  </si>
  <si>
    <t>Novotná Daniela</t>
  </si>
  <si>
    <t>Procházková Barbora</t>
  </si>
  <si>
    <t>Slaboňová Štěpána</t>
  </si>
  <si>
    <t>Szollesiová Tereza</t>
  </si>
  <si>
    <t>Šimonová Anna</t>
  </si>
  <si>
    <t>Valentová Ema</t>
  </si>
  <si>
    <t>Češková Jana</t>
  </si>
  <si>
    <t>Křížová Michaela</t>
  </si>
  <si>
    <t>Jakešová Klára</t>
  </si>
  <si>
    <t>Pátrová Tereza</t>
  </si>
  <si>
    <t>Školní Česká Lípa</t>
  </si>
  <si>
    <t>Atletický čtyřboj ZŠ - okresní kolo, mladší žáci</t>
  </si>
  <si>
    <t>800 m</t>
  </si>
  <si>
    <t>Koňák Robin</t>
  </si>
  <si>
    <t>Lupoměský Petr</t>
  </si>
  <si>
    <t>Balog Marek</t>
  </si>
  <si>
    <t>Špetlík Vojtěch</t>
  </si>
  <si>
    <t>Mádlo Marek</t>
  </si>
  <si>
    <t>Rudolf Matěj</t>
  </si>
  <si>
    <t>Vrána Matěj</t>
  </si>
  <si>
    <t>Machálek Daniel</t>
  </si>
  <si>
    <t>Tuleja Martin</t>
  </si>
  <si>
    <t>Stehlík Petr</t>
  </si>
  <si>
    <t>Havlas Jakub</t>
  </si>
  <si>
    <t>Bělka Lukáš</t>
  </si>
  <si>
    <t>Staňa Ondřej</t>
  </si>
  <si>
    <t>Pitoňák Jakub</t>
  </si>
  <si>
    <t>Ježek Jakub</t>
  </si>
  <si>
    <t>Vaněk Viktor</t>
  </si>
  <si>
    <t>Kica Michal</t>
  </si>
  <si>
    <t>Brejcha Jan</t>
  </si>
  <si>
    <t>Pořadí škol:</t>
  </si>
  <si>
    <t>Starší žákyně- okresní kolo atletického čtyřboje ZŠ</t>
  </si>
  <si>
    <t>koule</t>
  </si>
  <si>
    <t>Střížová Aneta</t>
  </si>
  <si>
    <t>Lada Česká Lípa</t>
  </si>
  <si>
    <t>Nováková Klára</t>
  </si>
  <si>
    <t>Novotná Tereza</t>
  </si>
  <si>
    <t>Špeldová Aneta</t>
  </si>
  <si>
    <t>Kalbáčová Martina</t>
  </si>
  <si>
    <t>Procházková Janka</t>
  </si>
  <si>
    <t>Hrtánková Jana</t>
  </si>
  <si>
    <t>Ryšavá Vendulka</t>
  </si>
  <si>
    <t>Tymešová Anna</t>
  </si>
  <si>
    <t>Hájková Klára</t>
  </si>
  <si>
    <t>Kopecká Natálie</t>
  </si>
  <si>
    <t>Buštová Simona</t>
  </si>
  <si>
    <t>Kohoutová Radka</t>
  </si>
  <si>
    <t>Kratochvílová Tereza</t>
  </si>
  <si>
    <t xml:space="preserve">: </t>
  </si>
  <si>
    <t>Brzobohatá Anna</t>
  </si>
  <si>
    <t>Poršová Natálie</t>
  </si>
  <si>
    <t>Borešová Aneta</t>
  </si>
  <si>
    <t>Hlaváčová Jana</t>
  </si>
  <si>
    <t>Červeňáková Aneta</t>
  </si>
  <si>
    <t>Pořadí družstev starších žákyň</t>
  </si>
  <si>
    <t>Starší žáci- okresní kolo atletického čtyřboje ZŠ</t>
  </si>
  <si>
    <t>1000 m</t>
  </si>
  <si>
    <t>Brázda Jan</t>
  </si>
  <si>
    <t>lol</t>
  </si>
  <si>
    <t>Ulík Tomáš</t>
  </si>
  <si>
    <t>Marek Matyáš</t>
  </si>
  <si>
    <t>Žirovnický Tomáš</t>
  </si>
  <si>
    <t>Kubát Dušan</t>
  </si>
  <si>
    <t>Mádlo Jakub</t>
  </si>
  <si>
    <t>Jandák Lukáš</t>
  </si>
  <si>
    <t>Svoboda Jan</t>
  </si>
  <si>
    <t>Demeter Petr</t>
  </si>
  <si>
    <t>Zoul Lukáš</t>
  </si>
  <si>
    <t>Březina Petr</t>
  </si>
  <si>
    <t>Adam Petr</t>
  </si>
  <si>
    <t>Ondřej Socha</t>
  </si>
  <si>
    <t>Plass Filip</t>
  </si>
  <si>
    <t>Stankulov Marek</t>
  </si>
  <si>
    <t>Krč Tadeáš</t>
  </si>
  <si>
    <t>Holec Tomáš</t>
  </si>
  <si>
    <t>Tuzar Josef</t>
  </si>
  <si>
    <t>Vašíček Matěj</t>
  </si>
  <si>
    <t>Kohout Jakub</t>
  </si>
  <si>
    <t>Plůcha David</t>
  </si>
  <si>
    <t>Pořadí družstev starších žáků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</si>
</sst>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0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2" fontId="0" fillId="0" borderId="0" xfId="0" applyNumberFormat="1" applyBorder="1" applyAlignment="1">
      <alignment/>
    </xf>
    <xf numFmtId="1" fontId="0" fillId="35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2" fillId="0" borderId="0" xfId="0" applyFont="1" applyAlignment="1">
      <alignment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3" sqref="A23"/>
    </sheetView>
  </sheetViews>
  <sheetFormatPr defaultColWidth="9.00390625" defaultRowHeight="12.75"/>
  <cols>
    <col min="1" max="1" width="7.75390625" style="0" customWidth="1"/>
    <col min="2" max="2" width="21.25390625" style="0" customWidth="1"/>
    <col min="3" max="3" width="9.125" style="0" customWidth="1"/>
    <col min="4" max="4" width="17.75390625" style="0" customWidth="1"/>
    <col min="5" max="5" width="7.125" style="0" customWidth="1"/>
    <col min="6" max="7" width="5.625" style="0" customWidth="1"/>
    <col min="8" max="10" width="5.375" style="0" customWidth="1"/>
    <col min="11" max="11" width="6.375" style="0" customWidth="1"/>
    <col min="12" max="12" width="5.625" style="0" customWidth="1"/>
    <col min="13" max="13" width="3.00390625" style="0" customWidth="1"/>
    <col min="14" max="14" width="1.12109375" style="0" customWidth="1"/>
    <col min="15" max="15" width="7.125" style="17" customWidth="1"/>
    <col min="16" max="16" width="5.625" style="0" customWidth="1"/>
    <col min="17" max="17" width="9.00390625" style="0" customWidth="1"/>
  </cols>
  <sheetData>
    <row r="1" ht="23.25">
      <c r="A1" s="16" t="s">
        <v>16</v>
      </c>
    </row>
    <row r="3" ht="15.75">
      <c r="A3" s="21" t="s">
        <v>18</v>
      </c>
    </row>
    <row r="5" spans="19:22" ht="12.75">
      <c r="S5" s="1"/>
      <c r="T5" s="1"/>
      <c r="U5" s="1"/>
      <c r="V5" s="1"/>
    </row>
    <row r="6" spans="1:22" ht="12.75">
      <c r="A6" s="2" t="s">
        <v>0</v>
      </c>
      <c r="B6" s="2" t="s">
        <v>1</v>
      </c>
      <c r="C6" s="2" t="s">
        <v>20</v>
      </c>
      <c r="D6" s="2" t="s">
        <v>2</v>
      </c>
      <c r="E6" s="2" t="s">
        <v>4</v>
      </c>
      <c r="F6" s="2" t="s">
        <v>3</v>
      </c>
      <c r="G6" s="2" t="s">
        <v>5</v>
      </c>
      <c r="H6" s="2" t="s">
        <v>3</v>
      </c>
      <c r="I6" s="2" t="s">
        <v>6</v>
      </c>
      <c r="J6" s="2" t="s">
        <v>3</v>
      </c>
      <c r="K6" s="2" t="s">
        <v>7</v>
      </c>
      <c r="L6" s="2" t="s">
        <v>3</v>
      </c>
      <c r="M6" s="35" t="s">
        <v>14</v>
      </c>
      <c r="N6" s="36"/>
      <c r="O6" s="37"/>
      <c r="P6" s="2" t="s">
        <v>3</v>
      </c>
      <c r="Q6" s="2" t="s">
        <v>8</v>
      </c>
      <c r="S6" s="3"/>
      <c r="T6" s="3"/>
      <c r="U6" s="3"/>
      <c r="V6" s="3"/>
    </row>
    <row r="7" spans="1:22" ht="12.75">
      <c r="A7" s="2"/>
      <c r="B7" s="4" t="s">
        <v>19</v>
      </c>
      <c r="C7" s="4">
        <v>2005</v>
      </c>
      <c r="D7" s="4" t="s">
        <v>15</v>
      </c>
      <c r="E7" s="5">
        <v>19.25</v>
      </c>
      <c r="F7" s="6">
        <f>IF(E7&lt;8,,IF(E7&lt;8,,SUM(7.86*(POWER((E7-8),1.1)))))</f>
        <v>112.63939800240644</v>
      </c>
      <c r="G7" s="5">
        <v>10.46</v>
      </c>
      <c r="H7" s="6">
        <f>IF(G7&lt;0.1,,IF(G7&gt;13,,SUM(46.0849*(POWER((13-G7),1.81)))))</f>
        <v>249.06211774425046</v>
      </c>
      <c r="I7" s="7">
        <v>110</v>
      </c>
      <c r="J7" s="6">
        <f>IF(I7&lt;75,,IF(I7&lt;75,,SUM(1.84523*(POWER((I7-75),1.348)))))</f>
        <v>222.5636477175478</v>
      </c>
      <c r="K7" s="8">
        <v>0</v>
      </c>
      <c r="L7" s="6">
        <f>IF(K7&lt;210,,IF(K7&lt;210,,SUM(0.188807*(POWER((K7-210),1.41)))))</f>
        <v>0</v>
      </c>
      <c r="M7" s="9">
        <v>2</v>
      </c>
      <c r="N7" s="10" t="s">
        <v>9</v>
      </c>
      <c r="O7" s="18">
        <v>11.55</v>
      </c>
      <c r="P7" s="6">
        <f>IF((M7*60+O7)&lt;0.1,,IF((M7*60+O7)&gt;185,,SUM(0.19889*(POWER((185-(M7*60+O7)),1.88)))))</f>
        <v>352.4963640821639</v>
      </c>
      <c r="Q7" s="11">
        <f>SUM(F7,H7,J7,L7,P7)</f>
        <v>936.7615275463686</v>
      </c>
      <c r="S7" s="3"/>
      <c r="T7" s="1"/>
      <c r="U7" s="1"/>
      <c r="V7" s="1"/>
    </row>
    <row r="8" spans="1:22" ht="12.75">
      <c r="A8" s="2"/>
      <c r="B8" s="4" t="s">
        <v>21</v>
      </c>
      <c r="C8" s="4">
        <v>2003</v>
      </c>
      <c r="D8" s="4" t="s">
        <v>15</v>
      </c>
      <c r="E8" s="5">
        <v>30.02</v>
      </c>
      <c r="F8" s="6">
        <f>IF(E8&lt;8,,IF(E8&lt;8,,SUM(7.86*(POWER((E8-8),1.1)))))</f>
        <v>235.7879421475453</v>
      </c>
      <c r="G8" s="5">
        <v>9.17</v>
      </c>
      <c r="H8" s="6">
        <f>IF(G8&lt;0.1,,IF(G8&gt;13,,SUM(46.0849*(POWER((13-G8),1.81)))))</f>
        <v>523.7794199067046</v>
      </c>
      <c r="I8" s="7">
        <v>130</v>
      </c>
      <c r="J8" s="6">
        <f>IF(I8&lt;75,,IF(I8&lt;75,,SUM(1.84523*(POWER((I8-75),1.348)))))</f>
        <v>409.31665113934156</v>
      </c>
      <c r="K8" s="8">
        <v>0</v>
      </c>
      <c r="L8" s="6">
        <f>IF(K8&lt;210,,IF(K8&lt;210,,SUM(0.188807*(POWER((K8-210),1.41)))))</f>
        <v>0</v>
      </c>
      <c r="M8" s="9">
        <v>2</v>
      </c>
      <c r="N8" s="10" t="s">
        <v>9</v>
      </c>
      <c r="O8" s="18">
        <v>3.95</v>
      </c>
      <c r="P8" s="6">
        <f>IF((M8*60+O8)&lt;0.1,,IF((M8*60+O8)&gt;185,,SUM(0.19889*(POWER((185-(M8*60+O8)),1.88)))))</f>
        <v>452.58692590557223</v>
      </c>
      <c r="Q8" s="11">
        <f>SUM(F8,H8,J8,L8,P8)</f>
        <v>1621.4709390991638</v>
      </c>
      <c r="S8" s="3"/>
      <c r="T8" s="1"/>
      <c r="U8" s="1"/>
      <c r="V8" s="1"/>
    </row>
    <row r="9" spans="1:22" ht="12.75">
      <c r="A9" s="2">
        <v>1</v>
      </c>
      <c r="B9" s="4" t="s">
        <v>22</v>
      </c>
      <c r="C9" s="4">
        <v>2004</v>
      </c>
      <c r="D9" s="4" t="s">
        <v>15</v>
      </c>
      <c r="E9" s="5">
        <v>21.99</v>
      </c>
      <c r="F9" s="6">
        <f>IF(E9&lt;8,,IF(E9&lt;8,,SUM(7.86*(POWER((E9-8),1.1)))))</f>
        <v>143.16011282278257</v>
      </c>
      <c r="G9" s="5">
        <v>9.9</v>
      </c>
      <c r="H9" s="6">
        <f>IF(G9&lt;0.1,,IF(G9&gt;13,,SUM(46.0849*(POWER((13-G9),1.81)))))</f>
        <v>357.20975895746386</v>
      </c>
      <c r="I9" s="7">
        <v>0</v>
      </c>
      <c r="J9" s="6">
        <f>IF(I9&lt;75,,IF(I9&lt;75,,SUM(1.84523*(POWER((I9-75),1.348)))))</f>
        <v>0</v>
      </c>
      <c r="K9" s="8">
        <v>368</v>
      </c>
      <c r="L9" s="6">
        <f>IF(K9&lt;210,,IF(K9&lt;210,,SUM(0.188807*(POWER((K9-210),1.41)))))</f>
        <v>237.7522218924667</v>
      </c>
      <c r="M9" s="9">
        <v>2</v>
      </c>
      <c r="N9" s="10" t="s">
        <v>9</v>
      </c>
      <c r="O9" s="18">
        <v>27.6</v>
      </c>
      <c r="P9" s="6">
        <f>IF((M9*60+O9)&lt;0.1,,IF((M9*60+O9)&gt;185,,SUM(0.19889*(POWER((185-(M9*60+O9)),1.88)))))</f>
        <v>180.140581321353</v>
      </c>
      <c r="Q9" s="11">
        <f>SUM(F9,H9,J9,L9,P9)</f>
        <v>918.2626749940662</v>
      </c>
      <c r="S9" s="3"/>
      <c r="T9" s="1"/>
      <c r="U9" s="1"/>
      <c r="V9" s="1"/>
    </row>
    <row r="10" spans="1:22" ht="12.75">
      <c r="A10" s="2"/>
      <c r="B10" s="4" t="s">
        <v>35</v>
      </c>
      <c r="C10" s="4">
        <v>2005</v>
      </c>
      <c r="D10" s="4" t="s">
        <v>15</v>
      </c>
      <c r="E10" s="5">
        <v>28.76</v>
      </c>
      <c r="F10" s="6">
        <f>IF(E10&lt;8,,IF(E10&lt;8,,SUM(7.86*(POWER((E10-8),1.1)))))</f>
        <v>220.99000418629285</v>
      </c>
      <c r="G10" s="5">
        <v>10.45</v>
      </c>
      <c r="H10" s="6">
        <f>IF(G10&lt;0.1,,IF(G10&gt;13,,SUM(46.0849*(POWER((13-G10),1.81)))))</f>
        <v>250.83975968619444</v>
      </c>
      <c r="I10" s="7">
        <v>0</v>
      </c>
      <c r="J10" s="6">
        <f>IF(I10&lt;75,,IF(I10&lt;75,,SUM(1.84523*(POWER((I10-75),1.348)))))</f>
        <v>0</v>
      </c>
      <c r="K10" s="8">
        <v>342</v>
      </c>
      <c r="L10" s="6">
        <f>IF(K10&lt;210,,IF(K10&lt;210,,SUM(0.188807*(POWER((K10-210),1.41)))))</f>
        <v>184.51315489078956</v>
      </c>
      <c r="M10" s="9">
        <v>2</v>
      </c>
      <c r="N10" s="10" t="s">
        <v>9</v>
      </c>
      <c r="O10" s="18">
        <v>18.78</v>
      </c>
      <c r="P10" s="6">
        <f>IF((M10*60+O10)&lt;0.1,,IF((M10*60+O10)&gt;185,,SUM(0.19889*(POWER((185-(M10*60+O10)),1.88)))))</f>
        <v>268.2212839510625</v>
      </c>
      <c r="Q10" s="11">
        <f>SUM(F10,H10,J10,L10,P10)</f>
        <v>924.5642027143394</v>
      </c>
      <c r="S10" s="3"/>
      <c r="T10" s="1"/>
      <c r="U10" s="1"/>
      <c r="V10" s="1"/>
    </row>
    <row r="11" spans="1:22" ht="12.75">
      <c r="A11" s="2"/>
      <c r="B11" s="4" t="s">
        <v>23</v>
      </c>
      <c r="C11" s="4">
        <v>2005</v>
      </c>
      <c r="D11" s="4" t="s">
        <v>15</v>
      </c>
      <c r="E11" s="5">
        <v>26.54</v>
      </c>
      <c r="F11" s="6">
        <f>IF(E11&lt;8,,IF(E11&lt;8,,SUM(7.86*(POWER((E11-8),1.1)))))</f>
        <v>195.1386287390201</v>
      </c>
      <c r="G11" s="5">
        <v>10.31</v>
      </c>
      <c r="H11" s="6">
        <f>IF(G11&lt;0.1,,IF(G11&gt;13,,SUM(46.0849*(POWER((13-G11),1.81)))))</f>
        <v>276.31869952573487</v>
      </c>
      <c r="I11" s="7">
        <v>0</v>
      </c>
      <c r="J11" s="6">
        <f>IF(I11&lt;75,,IF(I11&lt;75,,SUM(1.84523*(POWER((I11-75),1.348)))))</f>
        <v>0</v>
      </c>
      <c r="K11" s="8">
        <v>330</v>
      </c>
      <c r="L11" s="6">
        <f>IF(K11&lt;210,,IF(K11&lt;210,,SUM(0.188807*(POWER((K11-210),1.41)))))</f>
        <v>161.31087561662866</v>
      </c>
      <c r="M11" s="9">
        <v>2</v>
      </c>
      <c r="N11" s="10" t="s">
        <v>9</v>
      </c>
      <c r="O11" s="18">
        <v>9.03</v>
      </c>
      <c r="P11" s="6">
        <f>IF((M11*60+O11)&lt;0.1,,IF((M11*60+O11)&gt;185,,SUM(0.19889*(POWER((185-(M11*60+O11)),1.88)))))</f>
        <v>384.3872065563695</v>
      </c>
      <c r="Q11" s="11">
        <f>SUM(F11,H11,J11,L11,P11)</f>
        <v>1017.1554104377532</v>
      </c>
      <c r="S11" s="3"/>
      <c r="T11" s="1"/>
      <c r="U11" s="1"/>
      <c r="V11" s="1"/>
    </row>
    <row r="12" spans="1:22" ht="12.75">
      <c r="A12" s="2"/>
      <c r="B12" s="4"/>
      <c r="C12" s="4"/>
      <c r="D12" s="4"/>
      <c r="E12" s="5"/>
      <c r="F12" s="6"/>
      <c r="G12" s="5"/>
      <c r="H12" s="6"/>
      <c r="I12" s="7"/>
      <c r="J12" s="6"/>
      <c r="K12" s="8"/>
      <c r="L12" s="6"/>
      <c r="M12" s="9"/>
      <c r="N12" s="10"/>
      <c r="O12" s="18"/>
      <c r="P12" s="6"/>
      <c r="Q12" s="11">
        <f>SUM(Q7:Q11)-MIN(Q7:Q11)</f>
        <v>4499.952079797625</v>
      </c>
      <c r="S12" s="1"/>
      <c r="T12" s="1"/>
      <c r="U12" s="1"/>
      <c r="V12" s="1"/>
    </row>
    <row r="13" spans="1:22" ht="12.75">
      <c r="A13" s="15"/>
      <c r="B13" s="13"/>
      <c r="C13" s="13"/>
      <c r="D13" s="13"/>
      <c r="E13" s="14"/>
      <c r="F13" s="7"/>
      <c r="G13" s="14"/>
      <c r="H13" s="7"/>
      <c r="I13" s="7"/>
      <c r="J13" s="7"/>
      <c r="K13" s="13"/>
      <c r="L13" s="7"/>
      <c r="M13" s="9"/>
      <c r="N13" s="10"/>
      <c r="O13" s="19"/>
      <c r="P13" s="7"/>
      <c r="Q13" s="10"/>
      <c r="S13" s="1"/>
      <c r="T13" s="1"/>
      <c r="U13" s="1"/>
      <c r="V13" s="1"/>
    </row>
    <row r="14" spans="1:17" ht="12.75">
      <c r="A14" s="2"/>
      <c r="B14" s="4" t="s">
        <v>25</v>
      </c>
      <c r="C14" s="4">
        <v>2004</v>
      </c>
      <c r="D14" s="4" t="s">
        <v>24</v>
      </c>
      <c r="E14" s="5">
        <v>35.77</v>
      </c>
      <c r="F14" s="6">
        <f>IF(E14&lt;8,,IF(E14&lt;8,,SUM(7.86*(POWER((E14-8),1.1)))))</f>
        <v>304.33788192262307</v>
      </c>
      <c r="G14" s="5">
        <v>9.75</v>
      </c>
      <c r="H14" s="6">
        <f>IF(G14&lt;0.1,,IF(G14&gt;13,,SUM(46.0849*(POWER((13-G14),1.81)))))</f>
        <v>389.1056462429363</v>
      </c>
      <c r="I14" s="7">
        <v>0</v>
      </c>
      <c r="J14" s="6">
        <f>IF(I14&lt;75,,IF(I14&lt;75,,SUM(1.84523*(POWER((I14-75),1.348)))))</f>
        <v>0</v>
      </c>
      <c r="K14" s="8">
        <v>375</v>
      </c>
      <c r="L14" s="6">
        <f>IF(K14&lt;210,,IF(K14&lt;210,,SUM(0.188807*(POWER((K14-210),1.41)))))</f>
        <v>252.73794679468608</v>
      </c>
      <c r="M14" s="9">
        <v>2</v>
      </c>
      <c r="N14" s="10" t="s">
        <v>9</v>
      </c>
      <c r="O14" s="18">
        <v>15.42</v>
      </c>
      <c r="P14" s="6">
        <f>IF((M14*60+O14)&lt;0.1,,IF((M14*60+O14)&gt;185,,SUM(0.19889*(POWER((185-(M14*60+O14)),1.88)))))</f>
        <v>306.0477633388216</v>
      </c>
      <c r="Q14" s="11">
        <f>SUM(F14,H14,J14,L14,P14)</f>
        <v>1252.2292382990672</v>
      </c>
    </row>
    <row r="15" spans="1:17" ht="12.75">
      <c r="A15" s="2"/>
      <c r="B15" s="4" t="s">
        <v>26</v>
      </c>
      <c r="C15" s="4">
        <v>2004</v>
      </c>
      <c r="D15" s="4" t="s">
        <v>24</v>
      </c>
      <c r="E15" s="5">
        <v>22.32</v>
      </c>
      <c r="F15" s="6">
        <f>IF(E15&lt;8,,IF(E15&lt;8,,SUM(7.86*(POWER((E15-8),1.1)))))</f>
        <v>146.87905369261648</v>
      </c>
      <c r="G15" s="5">
        <v>10.28</v>
      </c>
      <c r="H15" s="6">
        <f>IF(G15&lt;0.1,,IF(G15&gt;13,,SUM(46.0849*(POWER((13-G15),1.81)))))</f>
        <v>281.92160924605184</v>
      </c>
      <c r="I15" s="7">
        <v>0</v>
      </c>
      <c r="J15" s="6">
        <f>IF(I15&lt;75,,IF(I15&lt;75,,SUM(1.84523*(POWER((I15-75),1.348)))))</f>
        <v>0</v>
      </c>
      <c r="K15" s="8">
        <v>357</v>
      </c>
      <c r="L15" s="6">
        <f>IF(K15&lt;210,,IF(K15&lt;210,,SUM(0.188807*(POWER((K15-210),1.41)))))</f>
        <v>214.751167557433</v>
      </c>
      <c r="M15" s="9">
        <v>2</v>
      </c>
      <c r="N15" s="10" t="s">
        <v>9</v>
      </c>
      <c r="O15" s="18">
        <v>14.54</v>
      </c>
      <c r="P15" s="6">
        <f>IF((M15*60+O15)&lt;0.1,,IF((M15*60+O15)&gt;185,,SUM(0.19889*(POWER((185-(M15*60+O15)),1.88)))))</f>
        <v>316.3397525583002</v>
      </c>
      <c r="Q15" s="11">
        <f>SUM(F15,H15,J15,L15,P15)</f>
        <v>959.8915830544015</v>
      </c>
    </row>
    <row r="16" spans="1:17" ht="12.75">
      <c r="A16" s="2">
        <v>2</v>
      </c>
      <c r="B16" s="4" t="s">
        <v>27</v>
      </c>
      <c r="C16" s="4">
        <v>2003</v>
      </c>
      <c r="D16" s="4" t="s">
        <v>24</v>
      </c>
      <c r="E16" s="5">
        <v>23.07</v>
      </c>
      <c r="F16" s="6">
        <f>IF(E16&lt;8,,IF(E16&lt;8,,SUM(7.86*(POWER((E16-8),1.1)))))</f>
        <v>155.3628300325172</v>
      </c>
      <c r="G16" s="5">
        <v>10.04</v>
      </c>
      <c r="H16" s="6">
        <f>IF(G16&lt;0.1,,IF(G16&gt;13,,SUM(46.0849*(POWER((13-G16),1.81)))))</f>
        <v>328.54634979168566</v>
      </c>
      <c r="I16" s="7">
        <v>0</v>
      </c>
      <c r="J16" s="6">
        <f>IF(I16&lt;75,,IF(I16&lt;75,,SUM(1.84523*(POWER((I16-75),1.348)))))</f>
        <v>0</v>
      </c>
      <c r="K16" s="8">
        <v>0</v>
      </c>
      <c r="L16" s="6">
        <f>IF(K16&lt;210,,IF(K16&lt;210,,SUM(0.188807*(POWER((K16-210),1.41)))))</f>
        <v>0</v>
      </c>
      <c r="M16" s="9">
        <v>2</v>
      </c>
      <c r="N16" s="10" t="s">
        <v>9</v>
      </c>
      <c r="O16" s="18">
        <v>22.24</v>
      </c>
      <c r="P16" s="6">
        <f>IF((M16*60+O16)&lt;0.1,,IF((M16*60+O16)&gt;185,,SUM(0.19889*(POWER((185-(M16*60+O16)),1.88)))))</f>
        <v>231.7201586910543</v>
      </c>
      <c r="Q16" s="11">
        <f>SUM(F16,H16,J16,L16,P16)</f>
        <v>715.6293385152571</v>
      </c>
    </row>
    <row r="17" spans="1:17" ht="12.75">
      <c r="A17" s="2"/>
      <c r="B17" s="4" t="s">
        <v>28</v>
      </c>
      <c r="C17" s="4">
        <v>2004</v>
      </c>
      <c r="D17" s="4" t="s">
        <v>24</v>
      </c>
      <c r="E17" s="5">
        <v>18.84</v>
      </c>
      <c r="F17" s="6">
        <f>IF(E17&lt;8,,IF(E17&lt;8,,SUM(7.86*(POWER((E17-8),1.1)))))</f>
        <v>108.13212965173682</v>
      </c>
      <c r="G17" s="5">
        <v>10.73</v>
      </c>
      <c r="H17" s="6">
        <f>IF(G17&lt;0.1,,IF(G17&gt;13,,SUM(46.0849*(POWER((13-G17),1.81)))))</f>
        <v>203.21953391241453</v>
      </c>
      <c r="I17" s="7">
        <v>106</v>
      </c>
      <c r="J17" s="6">
        <f>IF(I17&lt;75,,IF(I17&lt;75,,SUM(1.84523*(POWER((I17-75),1.348)))))</f>
        <v>188.97574672433385</v>
      </c>
      <c r="K17" s="8">
        <v>371</v>
      </c>
      <c r="L17" s="6">
        <f>IF(K17&lt;210,,IF(K17&lt;210,,SUM(0.188807*(POWER((K17-210),1.41)))))</f>
        <v>244.14204436357517</v>
      </c>
      <c r="M17" s="9">
        <v>2</v>
      </c>
      <c r="N17" s="10" t="s">
        <v>9</v>
      </c>
      <c r="O17" s="18">
        <v>23.18</v>
      </c>
      <c r="P17" s="6">
        <f>IF((M17*60+O17)&lt;0.1,,IF((M17*60+O17)&gt;185,,SUM(0.19889*(POWER((185-(M17*60+O17)),1.88)))))</f>
        <v>222.23626080076428</v>
      </c>
      <c r="Q17" s="11">
        <f>SUM(F17,H17,J17,L17,P17)</f>
        <v>966.7057154528247</v>
      </c>
    </row>
    <row r="18" spans="1:17" ht="12.75">
      <c r="A18" s="2"/>
      <c r="B18" s="4" t="s">
        <v>29</v>
      </c>
      <c r="C18" s="4">
        <v>2005</v>
      </c>
      <c r="D18" s="4" t="s">
        <v>24</v>
      </c>
      <c r="E18" s="5">
        <v>28.54</v>
      </c>
      <c r="F18" s="6">
        <f>IF(E18&lt;8,,IF(E18&lt;8,,SUM(7.86*(POWER((E18-8),1.1)))))</f>
        <v>218.41528580944853</v>
      </c>
      <c r="G18" s="5">
        <v>10.32</v>
      </c>
      <c r="H18" s="6">
        <f>IF(G18&lt;0.1,,IF(G18&gt;13,,SUM(46.0849*(POWER((13-G18),1.81)))))</f>
        <v>274.4622546390288</v>
      </c>
      <c r="I18" s="7">
        <v>122</v>
      </c>
      <c r="J18" s="6">
        <f>IF(I18&lt;75,,IF(I18&lt;75,,SUM(1.84523*(POWER((I18-75),1.348)))))</f>
        <v>331.1604158723432</v>
      </c>
      <c r="K18" s="8">
        <v>0</v>
      </c>
      <c r="L18" s="6">
        <f>IF(K18&lt;210,,IF(K18&lt;210,,SUM(0.188807*(POWER((K18-210),1.41)))))</f>
        <v>0</v>
      </c>
      <c r="M18" s="9">
        <v>2</v>
      </c>
      <c r="N18" s="10" t="s">
        <v>9</v>
      </c>
      <c r="O18" s="18">
        <v>4.67</v>
      </c>
      <c r="P18" s="6">
        <f>IF((M18*60+O18)&lt;0.1,,IF((M18*60+O18)&gt;185,,SUM(0.19889*(POWER((185-(M18*60+O18)),1.88)))))</f>
        <v>442.6042699098619</v>
      </c>
      <c r="Q18" s="11">
        <f>SUM(F18,H18,J18,L18,P18)</f>
        <v>1266.6422262306824</v>
      </c>
    </row>
    <row r="19" spans="1:17" ht="12.75">
      <c r="A19" s="2"/>
      <c r="B19" s="4"/>
      <c r="C19" s="4"/>
      <c r="D19" s="4"/>
      <c r="E19" s="5"/>
      <c r="F19" s="6"/>
      <c r="G19" s="5"/>
      <c r="H19" s="6"/>
      <c r="I19" s="7"/>
      <c r="J19" s="6"/>
      <c r="K19" s="8"/>
      <c r="L19" s="6"/>
      <c r="M19" s="9"/>
      <c r="N19" s="10"/>
      <c r="O19" s="18"/>
      <c r="P19" s="6"/>
      <c r="Q19" s="11">
        <f>SUM(Q14:Q18)-MIN(Q14:Q18)</f>
        <v>4445.468763036975</v>
      </c>
    </row>
    <row r="20" spans="1:17" ht="12.75">
      <c r="A20" s="15"/>
      <c r="B20" s="13"/>
      <c r="C20" s="13"/>
      <c r="D20" s="13"/>
      <c r="E20" s="14"/>
      <c r="F20" s="7"/>
      <c r="G20" s="14"/>
      <c r="H20" s="7"/>
      <c r="I20" s="7"/>
      <c r="J20" s="7"/>
      <c r="K20" s="13"/>
      <c r="L20" s="7"/>
      <c r="M20" s="9"/>
      <c r="N20" s="10"/>
      <c r="O20" s="19"/>
      <c r="P20" s="7"/>
      <c r="Q20" s="10"/>
    </row>
    <row r="21" spans="1:17" ht="12.75">
      <c r="A21" s="2"/>
      <c r="B21" s="20"/>
      <c r="C21" s="20"/>
      <c r="D21" s="4"/>
      <c r="E21" s="5"/>
      <c r="F21" s="6">
        <f>IF(E21&lt;8,,IF(E21&lt;8,,SUM(7.86*(POWER((E21-8),1.1)))))</f>
        <v>0</v>
      </c>
      <c r="G21" s="5"/>
      <c r="H21" s="6">
        <f>IF(G21&lt;0.1,,IF(G21&gt;13,,SUM(46.0849*(POWER((13-G21),1.81)))))</f>
        <v>0</v>
      </c>
      <c r="I21" s="7"/>
      <c r="J21" s="6">
        <f>IF(I21&lt;75,,IF(I21&lt;75,,SUM(1.84523*(POWER((I21-75),1.348)))))</f>
        <v>0</v>
      </c>
      <c r="K21" s="8"/>
      <c r="L21" s="6">
        <f>IF(K21&lt;210,,IF(K21&lt;210,,SUM(0.188807*(POWER((K21-210),1.41)))))</f>
        <v>0</v>
      </c>
      <c r="M21" s="9"/>
      <c r="N21" s="10" t="s">
        <v>9</v>
      </c>
      <c r="O21" s="18"/>
      <c r="P21" s="6">
        <f>IF((M21*60+O21)&lt;0.1,,IF((M21*60+O21)&gt;185,,SUM(0.19889*(POWER((185-(M21*60+O21)),1.88)))))</f>
        <v>0</v>
      </c>
      <c r="Q21" s="11">
        <f>SUM(F21,H21,J21,L21,P21)</f>
        <v>0</v>
      </c>
    </row>
    <row r="22" spans="1:17" ht="12.75">
      <c r="A22" s="2"/>
      <c r="B22" s="4" t="s">
        <v>31</v>
      </c>
      <c r="C22" s="4"/>
      <c r="D22" s="4" t="s">
        <v>30</v>
      </c>
      <c r="E22" s="5">
        <v>23.16</v>
      </c>
      <c r="F22" s="6">
        <f>IF(E22&lt;8,,IF(E22&lt;8,,SUM(7.86*(POWER((E22-8),1.1)))))</f>
        <v>156.38376598544028</v>
      </c>
      <c r="G22" s="5">
        <v>11.91</v>
      </c>
      <c r="H22" s="6">
        <f>IF(G22&lt;0.1,,IF(G22&gt;13,,SUM(46.0849*(POWER((13-G22),1.81)))))</f>
        <v>53.86424920200397</v>
      </c>
      <c r="I22" s="7">
        <v>0</v>
      </c>
      <c r="J22" s="6">
        <f>IF(I22&lt;75,,IF(I22&lt;75,,SUM(1.84523*(POWER((I22-75),1.348)))))</f>
        <v>0</v>
      </c>
      <c r="K22" s="8">
        <v>0</v>
      </c>
      <c r="L22" s="6">
        <f>IF(K22&lt;210,,IF(K22&lt;210,,SUM(0.188807*(POWER((K22-210),1.41)))))</f>
        <v>0</v>
      </c>
      <c r="M22" s="9">
        <v>3</v>
      </c>
      <c r="N22" s="10" t="s">
        <v>9</v>
      </c>
      <c r="O22" s="18">
        <v>8.04</v>
      </c>
      <c r="P22" s="6">
        <f>IF((M22*60+O22)&lt;0.1,,IF((M22*60+O22)&gt;185,,SUM(0.19889*(POWER((185-(M22*60+O22)),1.88)))))</f>
        <v>0</v>
      </c>
      <c r="Q22" s="11">
        <f>SUM(F22,H22,J22,L22,P22)</f>
        <v>210.24801518744425</v>
      </c>
    </row>
    <row r="23" spans="1:17" ht="12.75">
      <c r="A23" s="2">
        <v>4</v>
      </c>
      <c r="B23" s="4" t="s">
        <v>32</v>
      </c>
      <c r="C23" s="4"/>
      <c r="D23" s="4" t="s">
        <v>30</v>
      </c>
      <c r="E23" s="5">
        <v>18.38</v>
      </c>
      <c r="F23" s="6">
        <f>IF(E23&lt;8,,IF(E23&lt;8,,SUM(7.86*(POWER((E23-8),1.1)))))</f>
        <v>103.0954823528342</v>
      </c>
      <c r="G23" s="5">
        <v>12.02</v>
      </c>
      <c r="H23" s="6">
        <f>IF(G23&lt;0.1,,IF(G23&gt;13,,SUM(46.0849*(POWER((13-G23),1.81)))))</f>
        <v>44.43015685360774</v>
      </c>
      <c r="I23" s="7">
        <v>0</v>
      </c>
      <c r="J23" s="6">
        <f>IF(I23&lt;75,,IF(I23&lt;75,,SUM(1.84523*(POWER((I23-75),1.348)))))</f>
        <v>0</v>
      </c>
      <c r="K23" s="8">
        <v>0</v>
      </c>
      <c r="L23" s="6">
        <f>IF(K23&lt;210,,IF(K23&lt;210,,SUM(0.188807*(POWER((K23-210),1.41)))))</f>
        <v>0</v>
      </c>
      <c r="M23" s="9">
        <v>3</v>
      </c>
      <c r="N23" s="10" t="s">
        <v>9</v>
      </c>
      <c r="O23" s="18">
        <v>13.56</v>
      </c>
      <c r="P23" s="6">
        <f>IF((M23*60+O23)&lt;0.1,,IF((M23*60+O23)&gt;185,,SUM(0.19889*(POWER((185-(M23*60+O23)),1.88)))))</f>
        <v>0</v>
      </c>
      <c r="Q23" s="11">
        <f>SUM(F23,H23,J23,L23,P23)</f>
        <v>147.52563920644195</v>
      </c>
    </row>
    <row r="24" spans="1:17" ht="12.75">
      <c r="A24" s="2"/>
      <c r="B24" s="4" t="s">
        <v>33</v>
      </c>
      <c r="C24" s="4"/>
      <c r="D24" s="4" t="s">
        <v>30</v>
      </c>
      <c r="E24" s="5">
        <v>22.42</v>
      </c>
      <c r="F24" s="6">
        <f>IF(E24&lt;8,,IF(E24&lt;8,,SUM(7.86*(POWER((E24-8),1.1)))))</f>
        <v>148.0077077031817</v>
      </c>
      <c r="G24" s="5">
        <v>12.16</v>
      </c>
      <c r="H24" s="6">
        <f>IF(G24&lt;0.1,,IF(G24&gt;13,,SUM(46.0849*(POWER((13-G24),1.81)))))</f>
        <v>33.612758656335544</v>
      </c>
      <c r="I24" s="7">
        <v>102</v>
      </c>
      <c r="J24" s="6">
        <f>IF(I24&lt;75,,IF(I24&lt;75,,SUM(1.84523*(POWER((I24-75),1.348)))))</f>
        <v>156.8660139016228</v>
      </c>
      <c r="K24" s="8">
        <v>0</v>
      </c>
      <c r="L24" s="6">
        <f>IF(K24&lt;210,,IF(K24&lt;210,,SUM(0.188807*(POWER((K24-210),1.41)))))</f>
        <v>0</v>
      </c>
      <c r="M24" s="9">
        <v>2</v>
      </c>
      <c r="N24" s="10" t="s">
        <v>9</v>
      </c>
      <c r="O24" s="18">
        <v>47.89</v>
      </c>
      <c r="P24" s="6">
        <f>IF((M24*60+O24)&lt;0.1,,IF((M24*60+O24)&gt;185,,SUM(0.19889*(POWER((185-(M24*60+O24)),1.88)))))</f>
        <v>41.41169108622058</v>
      </c>
      <c r="Q24" s="11">
        <f>SUM(F24,H24,J24,L24,P24)</f>
        <v>379.89817134736063</v>
      </c>
    </row>
    <row r="25" spans="1:17" ht="12.75">
      <c r="A25" s="2"/>
      <c r="B25" s="4" t="s">
        <v>34</v>
      </c>
      <c r="C25" s="4"/>
      <c r="D25" s="4" t="s">
        <v>30</v>
      </c>
      <c r="E25" s="5">
        <v>9.38</v>
      </c>
      <c r="F25" s="6">
        <f>IF(E25&lt;8,,IF(E25&lt;8,,SUM(7.86*(POWER((E25-8),1.1)))))</f>
        <v>11.201844536804659</v>
      </c>
      <c r="G25" s="5">
        <v>11.75</v>
      </c>
      <c r="H25" s="6">
        <f>IF(G25&lt;0.1,,IF(G25&gt;13,,SUM(46.0849*(POWER((13-G25),1.81)))))</f>
        <v>69.0185407772407</v>
      </c>
      <c r="I25" s="7">
        <v>0</v>
      </c>
      <c r="J25" s="6">
        <f>IF(I25&lt;75,,IF(I25&lt;75,,SUM(1.84523*(POWER((I25-75),1.348)))))</f>
        <v>0</v>
      </c>
      <c r="K25" s="8">
        <v>0</v>
      </c>
      <c r="L25" s="6">
        <f>IF(K25&lt;210,,IF(K25&lt;210,,SUM(0.188807*(POWER((K25-210),1.41)))))</f>
        <v>0</v>
      </c>
      <c r="M25" s="9">
        <v>2</v>
      </c>
      <c r="N25" s="10" t="s">
        <v>9</v>
      </c>
      <c r="O25" s="18">
        <v>46.09</v>
      </c>
      <c r="P25" s="6">
        <f>IF((M25*60+O25)&lt;0.1,,IF((M25*60+O25)&gt;185,,SUM(0.19889*(POWER((185-(M25*60+O25)),1.88)))))</f>
        <v>49.979628305444976</v>
      </c>
      <c r="Q25" s="11">
        <f>SUM(F25,H25,J25,L25,P25)</f>
        <v>130.20001361949033</v>
      </c>
    </row>
    <row r="26" spans="1:17" ht="12.75">
      <c r="A26" s="27"/>
      <c r="B26" s="28"/>
      <c r="C26" s="28"/>
      <c r="D26" s="28"/>
      <c r="E26" s="29"/>
      <c r="F26" s="30"/>
      <c r="G26" s="29"/>
      <c r="H26" s="30"/>
      <c r="I26" s="31"/>
      <c r="J26" s="30"/>
      <c r="K26" s="22"/>
      <c r="L26" s="30"/>
      <c r="M26" s="32"/>
      <c r="N26" s="33"/>
      <c r="O26" s="34"/>
      <c r="P26" s="30"/>
      <c r="Q26" s="11">
        <f>SUM(Q21:Q25)-MIN(Q21:Q25)</f>
        <v>867.8718393607371</v>
      </c>
    </row>
    <row r="28" spans="1:17" ht="12.75">
      <c r="A28" s="2"/>
      <c r="B28" s="4" t="s">
        <v>40</v>
      </c>
      <c r="C28" s="4">
        <v>2004</v>
      </c>
      <c r="D28" s="4" t="s">
        <v>41</v>
      </c>
      <c r="E28" s="5">
        <v>16.55</v>
      </c>
      <c r="F28" s="6">
        <f>IF(E28&lt;8,,IF(E28&lt;8,,SUM(7.86*(POWER((E28-8),1.1)))))</f>
        <v>83.28854441480735</v>
      </c>
      <c r="G28" s="5">
        <v>10.4</v>
      </c>
      <c r="H28" s="6">
        <f>IF(G28&lt;0.1,,IF(G28&gt;13,,SUM(46.0849*(POWER((13-G28),1.81)))))</f>
        <v>259.8127198083887</v>
      </c>
      <c r="I28" s="7">
        <v>0</v>
      </c>
      <c r="J28" s="6">
        <f>IF(I28&lt;75,,IF(I28&lt;75,,SUM(1.84523*(POWER((I28-75),1.348)))))</f>
        <v>0</v>
      </c>
      <c r="K28" s="8">
        <v>302</v>
      </c>
      <c r="L28" s="6">
        <f>IF(K28&lt;210,,IF(K28&lt;210,,SUM(0.188807*(POWER((K28-210),1.41)))))</f>
        <v>110.90699242062513</v>
      </c>
      <c r="M28" s="9">
        <v>2</v>
      </c>
      <c r="N28" s="10" t="s">
        <v>9</v>
      </c>
      <c r="O28" s="18">
        <v>29.85</v>
      </c>
      <c r="P28" s="6">
        <f>IF((M28*60+O28)&lt;0.1,,IF((M28*60+O28)&gt;185,,SUM(0.19889*(POWER((185-(M28*60+O28)),1.88)))))</f>
        <v>160.3070295976785</v>
      </c>
      <c r="Q28" s="11">
        <f>SUM(F28,H28,J28,L28,P28)</f>
        <v>614.3152862414996</v>
      </c>
    </row>
    <row r="29" spans="1:17" ht="12.75">
      <c r="A29" s="2"/>
      <c r="B29" s="4" t="s">
        <v>36</v>
      </c>
      <c r="C29" s="4">
        <v>2003</v>
      </c>
      <c r="D29" s="4" t="s">
        <v>41</v>
      </c>
      <c r="E29" s="5">
        <v>34.85</v>
      </c>
      <c r="F29" s="6">
        <f>IF(E29&lt;8,,IF(E29&lt;8,,SUM(7.86*(POWER((E29-8),1.1)))))</f>
        <v>293.2656957341812</v>
      </c>
      <c r="G29" s="5">
        <v>10.36</v>
      </c>
      <c r="H29" s="6">
        <f>IF(G29&lt;0.1,,IF(G29&gt;13,,SUM(46.0849*(POWER((13-G29),1.81)))))</f>
        <v>267.09253932818797</v>
      </c>
      <c r="I29" s="7">
        <v>0</v>
      </c>
      <c r="J29" s="6">
        <f>IF(I29&lt;75,,IF(I29&lt;75,,SUM(1.84523*(POWER((I29-75),1.348)))))</f>
        <v>0</v>
      </c>
      <c r="K29" s="8">
        <v>329</v>
      </c>
      <c r="L29" s="6">
        <f>IF(K29&lt;210,,IF(K29&lt;210,,SUM(0.188807*(POWER((K29-210),1.41)))))</f>
        <v>159.41871613224075</v>
      </c>
      <c r="M29" s="9">
        <v>2</v>
      </c>
      <c r="N29" s="10" t="s">
        <v>9</v>
      </c>
      <c r="O29" s="18">
        <v>59.71</v>
      </c>
      <c r="P29" s="6">
        <f>IF((M29*60+O29)&lt;0.1,,IF((M29*60+O29)&gt;185,,SUM(0.19889*(POWER((185-(M29*60+O29)),1.88)))))</f>
        <v>4.557320910897353</v>
      </c>
      <c r="Q29" s="11">
        <f>SUM(F29,H29,J29,L29,P29)</f>
        <v>724.3342721055074</v>
      </c>
    </row>
    <row r="30" spans="1:17" ht="12.75">
      <c r="A30" s="2">
        <v>3</v>
      </c>
      <c r="B30" s="4" t="s">
        <v>37</v>
      </c>
      <c r="C30" s="4">
        <v>2004</v>
      </c>
      <c r="D30" s="4" t="s">
        <v>41</v>
      </c>
      <c r="E30" s="5">
        <v>20.52</v>
      </c>
      <c r="F30" s="6">
        <f>IF(E30&lt;8,,IF(E30&lt;8,,SUM(7.86*(POWER((E30-8),1.1)))))</f>
        <v>126.70311956385042</v>
      </c>
      <c r="G30" s="5">
        <v>10.52</v>
      </c>
      <c r="H30" s="6">
        <f>IF(G30&lt;0.1,,IF(G30&gt;13,,SUM(46.0849*(POWER((13-G30),1.81)))))</f>
        <v>238.51527191382291</v>
      </c>
      <c r="I30" s="7">
        <v>0</v>
      </c>
      <c r="J30" s="6">
        <f>IF(I30&lt;75,,IF(I30&lt;75,,SUM(1.84523*(POWER((I30-75),1.348)))))</f>
        <v>0</v>
      </c>
      <c r="K30" s="8">
        <v>309</v>
      </c>
      <c r="L30" s="6">
        <f>IF(K30&lt;210,,IF(K30&lt;210,,SUM(0.188807*(POWER((K30-210),1.41)))))</f>
        <v>122.98827664527366</v>
      </c>
      <c r="M30" s="9">
        <v>2</v>
      </c>
      <c r="N30" s="10" t="s">
        <v>9</v>
      </c>
      <c r="O30" s="18">
        <v>26.82</v>
      </c>
      <c r="P30" s="6">
        <f>IF((M30*60+O30)&lt;0.1,,IF((M30*60+O30)&gt;185,,SUM(0.19889*(POWER((185-(M30*60+O30)),1.88)))))</f>
        <v>187.2683935524119</v>
      </c>
      <c r="Q30" s="11">
        <f>SUM(F30,H30,J30,L30,P30)</f>
        <v>675.4750616753589</v>
      </c>
    </row>
    <row r="31" spans="1:17" ht="12.75">
      <c r="A31" s="2"/>
      <c r="B31" s="4" t="s">
        <v>38</v>
      </c>
      <c r="C31" s="4">
        <v>2003</v>
      </c>
      <c r="D31" s="4" t="s">
        <v>41</v>
      </c>
      <c r="E31" s="5">
        <v>18.62</v>
      </c>
      <c r="F31" s="6">
        <f>IF(E31&lt;8,,IF(E31&lt;8,,SUM(7.86*(POWER((E31-8),1.1)))))</f>
        <v>105.720574494634</v>
      </c>
      <c r="G31" s="5">
        <v>10.88</v>
      </c>
      <c r="H31" s="6">
        <f>IF(G31&lt;0.1,,IF(G31&gt;13,,SUM(46.0849*(POWER((13-G31),1.81)))))</f>
        <v>179.56701269903309</v>
      </c>
      <c r="I31" s="7">
        <v>114</v>
      </c>
      <c r="J31" s="6">
        <f>IF(I31&lt;75,,IF(I31&lt;75,,SUM(1.84523*(POWER((I31-75),1.348)))))</f>
        <v>257.51681783517006</v>
      </c>
      <c r="K31" s="8">
        <v>0</v>
      </c>
      <c r="L31" s="6">
        <f>IF(K31&lt;210,,IF(K31&lt;210,,SUM(0.188807*(POWER((K31-210),1.41)))))</f>
        <v>0</v>
      </c>
      <c r="M31" s="9">
        <v>2</v>
      </c>
      <c r="N31" s="10" t="s">
        <v>9</v>
      </c>
      <c r="O31" s="18">
        <v>32.63</v>
      </c>
      <c r="P31" s="6">
        <f>IF((M31*60+O31)&lt;0.1,,IF((M31*60+O31)&gt;185,,SUM(0.19889*(POWER((185-(M31*60+O31)),1.88)))))</f>
        <v>137.3033781766374</v>
      </c>
      <c r="Q31" s="11">
        <f>SUM(F31,H31,J31,L31,P31)</f>
        <v>680.1077832054746</v>
      </c>
    </row>
    <row r="32" spans="1:17" ht="12.75">
      <c r="A32" s="2"/>
      <c r="B32" s="4" t="s">
        <v>39</v>
      </c>
      <c r="C32" s="4">
        <v>2004</v>
      </c>
      <c r="D32" s="4" t="s">
        <v>41</v>
      </c>
      <c r="E32" s="5">
        <v>22.97</v>
      </c>
      <c r="F32" s="6">
        <f>IF(E32&lt;8,,IF(E32&lt;8,,SUM(7.86*(POWER((E32-8),1.1)))))</f>
        <v>154.22917178408284</v>
      </c>
      <c r="G32" s="5">
        <v>10.35</v>
      </c>
      <c r="H32" s="6">
        <f>IF(G32&lt;0.1,,IF(G32&gt;13,,SUM(46.0849*(POWER((13-G32),1.81)))))</f>
        <v>268.92655052339325</v>
      </c>
      <c r="I32" s="7">
        <v>110</v>
      </c>
      <c r="J32" s="6">
        <f>IF(I32&lt;75,,IF(I32&lt;75,,SUM(1.84523*(POWER((I32-75),1.348)))))</f>
        <v>222.5636477175478</v>
      </c>
      <c r="K32" s="8">
        <v>0</v>
      </c>
      <c r="L32" s="6">
        <f>IF(K32&lt;210,,IF(K32&lt;210,,SUM(0.188807*(POWER((K32-210),1.41)))))</f>
        <v>0</v>
      </c>
      <c r="M32" s="9">
        <v>2</v>
      </c>
      <c r="N32" s="10" t="s">
        <v>9</v>
      </c>
      <c r="O32" s="18">
        <v>31.69</v>
      </c>
      <c r="P32" s="6">
        <f>IF((M32*60+O32)&lt;0.1,,IF((M32*60+O32)&gt;185,,SUM(0.19889*(POWER((185-(M32*60+O32)),1.88)))))</f>
        <v>144.89495262868817</v>
      </c>
      <c r="Q32" s="11">
        <f>SUM(F32,H32,J32,L32,P32)</f>
        <v>790.6143226537121</v>
      </c>
    </row>
    <row r="33" spans="1:17" ht="12.75">
      <c r="A33" s="12"/>
      <c r="Q33" s="11">
        <f>SUM(Q28:Q32)-MIN(Q28:Q32)</f>
        <v>2870.5314396400527</v>
      </c>
    </row>
    <row r="34" spans="1:4" ht="12.75">
      <c r="A34" s="23"/>
      <c r="B34" s="24" t="s">
        <v>17</v>
      </c>
      <c r="C34" s="24"/>
      <c r="D34" s="25"/>
    </row>
    <row r="35" spans="1:4" ht="12.75">
      <c r="A35" s="12"/>
      <c r="D35" s="26"/>
    </row>
    <row r="36" spans="1:4" ht="12.75">
      <c r="A36" s="23" t="s">
        <v>10</v>
      </c>
      <c r="B36" s="24" t="s">
        <v>15</v>
      </c>
      <c r="C36" s="25">
        <v>4499.952079797625</v>
      </c>
      <c r="D36" s="25"/>
    </row>
    <row r="37" spans="1:4" ht="12.75">
      <c r="A37" s="12" t="s">
        <v>11</v>
      </c>
      <c r="B37" t="s">
        <v>24</v>
      </c>
      <c r="C37" s="26">
        <v>4445.468763036975</v>
      </c>
      <c r="D37" s="26"/>
    </row>
    <row r="38" spans="1:4" ht="12.75">
      <c r="A38" s="12" t="s">
        <v>12</v>
      </c>
      <c r="B38" t="s">
        <v>41</v>
      </c>
      <c r="C38" s="26">
        <v>2870.5314396400527</v>
      </c>
      <c r="D38" s="26"/>
    </row>
    <row r="39" spans="1:4" ht="12.75">
      <c r="A39" s="12" t="s">
        <v>13</v>
      </c>
      <c r="B39" t="s">
        <v>30</v>
      </c>
      <c r="C39" s="26">
        <v>867.8718393607371</v>
      </c>
      <c r="D39" s="26"/>
    </row>
    <row r="40" spans="1:4" ht="12.75">
      <c r="A40" s="12"/>
      <c r="D40" s="26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</sheetData>
  <sheetProtection/>
  <mergeCells count="1">
    <mergeCell ref="M6:O6"/>
  </mergeCells>
  <printOptions/>
  <pageMargins left="0.48" right="0.59" top="0.63" bottom="0.5" header="0.24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2"/>
  <sheetViews>
    <sheetView zoomScalePageLayoutView="0" workbookViewId="0" topLeftCell="A4">
      <selection activeCell="A11" sqref="A11"/>
    </sheetView>
  </sheetViews>
  <sheetFormatPr defaultColWidth="9.00390625" defaultRowHeight="12.75"/>
  <cols>
    <col min="1" max="1" width="7.75390625" style="0" customWidth="1"/>
    <col min="2" max="2" width="19.125" style="0" customWidth="1"/>
    <col min="3" max="3" width="7.75390625" style="0" customWidth="1"/>
    <col min="4" max="4" width="18.00390625" style="0" customWidth="1"/>
    <col min="5" max="5" width="7.125" style="0" customWidth="1"/>
    <col min="6" max="7" width="5.625" style="0" customWidth="1"/>
    <col min="8" max="10" width="5.375" style="0" customWidth="1"/>
    <col min="11" max="11" width="6.375" style="0" customWidth="1"/>
    <col min="12" max="12" width="5.625" style="0" customWidth="1"/>
    <col min="13" max="13" width="3.00390625" style="0" customWidth="1"/>
    <col min="14" max="14" width="1.12109375" style="0" customWidth="1"/>
    <col min="15" max="15" width="7.125" style="17" customWidth="1"/>
    <col min="16" max="16" width="5.625" style="0" customWidth="1"/>
    <col min="17" max="17" width="9.00390625" style="0" customWidth="1"/>
  </cols>
  <sheetData>
    <row r="1" ht="23.25">
      <c r="A1" s="16"/>
    </row>
    <row r="2" spans="1:3" ht="23.25">
      <c r="A2" s="16"/>
      <c r="B2" s="38" t="s">
        <v>42</v>
      </c>
      <c r="C2" s="38"/>
    </row>
    <row r="4" spans="1:3" ht="15.75">
      <c r="A4" s="21"/>
      <c r="B4" s="21" t="s">
        <v>18</v>
      </c>
      <c r="C4" s="21"/>
    </row>
    <row r="6" spans="19:22" ht="12.75">
      <c r="S6" s="1"/>
      <c r="T6" s="1"/>
      <c r="U6" s="1"/>
      <c r="V6" s="1"/>
    </row>
    <row r="7" spans="1:22" ht="12.75">
      <c r="A7" s="39" t="s">
        <v>0</v>
      </c>
      <c r="B7" s="39" t="s">
        <v>1</v>
      </c>
      <c r="C7" s="39" t="s">
        <v>20</v>
      </c>
      <c r="D7" s="39" t="s">
        <v>2</v>
      </c>
      <c r="E7" s="39" t="s">
        <v>4</v>
      </c>
      <c r="F7" s="39" t="s">
        <v>3</v>
      </c>
      <c r="G7" s="39" t="s">
        <v>5</v>
      </c>
      <c r="H7" s="39" t="s">
        <v>3</v>
      </c>
      <c r="I7" s="39" t="s">
        <v>6</v>
      </c>
      <c r="J7" s="39" t="s">
        <v>3</v>
      </c>
      <c r="K7" s="39" t="s">
        <v>7</v>
      </c>
      <c r="L7" s="39" t="s">
        <v>3</v>
      </c>
      <c r="M7" s="40" t="s">
        <v>43</v>
      </c>
      <c r="N7" s="41"/>
      <c r="O7" s="42"/>
      <c r="P7" s="39" t="s">
        <v>3</v>
      </c>
      <c r="Q7" s="39" t="s">
        <v>8</v>
      </c>
      <c r="S7" s="3"/>
      <c r="T7" s="3"/>
      <c r="U7" s="3"/>
      <c r="V7" s="3"/>
    </row>
    <row r="8" spans="1:22" ht="12.75">
      <c r="A8" s="15"/>
      <c r="B8" s="13"/>
      <c r="C8" s="13"/>
      <c r="D8" s="43"/>
      <c r="E8" s="14"/>
      <c r="F8" s="7"/>
      <c r="G8" s="14"/>
      <c r="H8" s="7"/>
      <c r="I8" s="7"/>
      <c r="J8" s="7"/>
      <c r="K8" s="13"/>
      <c r="L8" s="7"/>
      <c r="M8" s="9"/>
      <c r="N8" s="10"/>
      <c r="O8" s="19"/>
      <c r="P8" s="7"/>
      <c r="Q8" s="10"/>
      <c r="S8" s="1"/>
      <c r="T8" s="1"/>
      <c r="U8" s="1"/>
      <c r="V8" s="1"/>
    </row>
    <row r="9" spans="1:17" ht="12.75">
      <c r="A9" s="2"/>
      <c r="B9" s="44" t="s">
        <v>44</v>
      </c>
      <c r="C9" s="44">
        <v>2003</v>
      </c>
      <c r="D9" s="45" t="s">
        <v>24</v>
      </c>
      <c r="E9" s="5">
        <v>37.45</v>
      </c>
      <c r="F9" s="6">
        <f>IF(E9&lt;10,,IF(E9&lt;10,,SUM(5.33*(POWER((E9-10),1.1)))))</f>
        <v>203.76228054718007</v>
      </c>
      <c r="G9" s="5">
        <v>9.05</v>
      </c>
      <c r="H9" s="6">
        <f>IF(G9&lt;0.1,,IF(G9&gt;11.5,,SUM(58.015*(POWER((11.5-G9),1.81)))))</f>
        <v>293.71823464930037</v>
      </c>
      <c r="I9" s="7">
        <v>0</v>
      </c>
      <c r="J9" s="6">
        <f>IF(I9&lt;75,,IF(I9&lt;75,,SUM(0.8465*(POWER((I9-75),1.42)))))</f>
        <v>0</v>
      </c>
      <c r="K9" s="8">
        <v>425</v>
      </c>
      <c r="L9" s="6">
        <f>IF(K9&lt;220,,IF(K9&lt;220,,SUM(0.14354*(POWER((K9-220),1.4)))))</f>
        <v>247.41632247019186</v>
      </c>
      <c r="M9" s="9">
        <v>2</v>
      </c>
      <c r="N9" s="10" t="s">
        <v>9</v>
      </c>
      <c r="O9" s="18">
        <v>51.26</v>
      </c>
      <c r="P9" s="6">
        <f>IF((M9*60+O9)&lt;0.1,,IF((M9*60+O9)&gt;235,,SUM(0.13279*(POWER((235-(M9*60+O9)),1.85)))))</f>
        <v>289.28617574446383</v>
      </c>
      <c r="Q9" s="11">
        <f>SUM(F9,H9,J9,L9,P9)</f>
        <v>1034.1830134111362</v>
      </c>
    </row>
    <row r="10" spans="1:17" ht="12.75">
      <c r="A10" s="2"/>
      <c r="B10" s="44" t="s">
        <v>45</v>
      </c>
      <c r="C10" s="44">
        <v>2003</v>
      </c>
      <c r="D10" s="45" t="s">
        <v>24</v>
      </c>
      <c r="E10" s="5">
        <v>34.75</v>
      </c>
      <c r="F10" s="6">
        <f>IF(E10&lt;10,,IF(E10&lt;10,,SUM(5.33*(POWER((E10-10),1.1)))))</f>
        <v>181.82765285579723</v>
      </c>
      <c r="G10" s="5">
        <v>9.44</v>
      </c>
      <c r="H10" s="6">
        <f>IF(G10&lt;0.1,,IF(G10&gt;11.5,,SUM(58.015*(POWER((11.5-G10),1.81)))))</f>
        <v>214.6050638629806</v>
      </c>
      <c r="I10" s="7">
        <v>0</v>
      </c>
      <c r="J10" s="6">
        <f>IF(I10&lt;75,,IF(I10&lt;75,,SUM(0.8465*(POWER((I10-75),1.42)))))</f>
        <v>0</v>
      </c>
      <c r="K10" s="8">
        <v>392</v>
      </c>
      <c r="L10" s="6">
        <f>IF(K10&lt;220,,IF(K10&lt;220,,SUM(0.14354*(POWER((K10-220),1.4)))))</f>
        <v>193.5141682188587</v>
      </c>
      <c r="M10" s="9">
        <v>2</v>
      </c>
      <c r="N10" s="10" t="s">
        <v>9</v>
      </c>
      <c r="O10" s="46">
        <v>47.5</v>
      </c>
      <c r="P10" s="6">
        <f>IF((M10*60+O10)&lt;0.1,,IF((M10*60+O10)&gt;235,,SUM(0.13279*(POWER((235-(M10*60+O10)),1.85)))))</f>
        <v>321.6454043742754</v>
      </c>
      <c r="Q10" s="11">
        <f>SUM(F10,H10,J10,L10,P10)</f>
        <v>911.5922893119118</v>
      </c>
    </row>
    <row r="11" spans="1:17" ht="12.75">
      <c r="A11" s="2">
        <v>1</v>
      </c>
      <c r="B11" s="44" t="s">
        <v>46</v>
      </c>
      <c r="C11" s="44">
        <v>2003</v>
      </c>
      <c r="D11" s="45" t="s">
        <v>24</v>
      </c>
      <c r="E11" s="5">
        <v>46.71</v>
      </c>
      <c r="F11" s="6">
        <f>IF(E11&lt;10,,IF(E11&lt;10,,SUM(5.33*(POWER((E11-10),1.1)))))</f>
        <v>280.53692477829065</v>
      </c>
      <c r="G11" s="5">
        <v>8.9</v>
      </c>
      <c r="H11" s="6">
        <f>IF(G11&lt;0.1,,IF(G11&gt;11.5,,SUM(58.015*(POWER((11.5-G11),1.81)))))</f>
        <v>327.07101327514374</v>
      </c>
      <c r="I11" s="7">
        <v>138</v>
      </c>
      <c r="J11" s="6">
        <f>IF(I11&lt;75,,IF(I11&lt;75,,SUM(0.8465*(POWER((I11-75),1.42)))))</f>
        <v>303.8719009255697</v>
      </c>
      <c r="K11" s="8">
        <v>0</v>
      </c>
      <c r="L11" s="6">
        <f>IF(K11&lt;220,,IF(K11&lt;220,,SUM(0.14354*(POWER((K11-220),1.4)))))</f>
        <v>0</v>
      </c>
      <c r="M11" s="9">
        <v>2</v>
      </c>
      <c r="N11" s="10" t="s">
        <v>9</v>
      </c>
      <c r="O11" s="18">
        <v>48.11</v>
      </c>
      <c r="P11" s="6">
        <f>IF((M11*60+O11)&lt;0.1,,IF((M11*60+O11)&gt;235,,SUM(0.13279*(POWER((235-(M11*60+O11)),1.85)))))</f>
        <v>316.2886324137741</v>
      </c>
      <c r="Q11" s="11">
        <f>SUM(F11,H11,J11,L11,P11)</f>
        <v>1227.7684713927783</v>
      </c>
    </row>
    <row r="12" spans="1:17" ht="12.75">
      <c r="A12" s="2"/>
      <c r="B12" s="44" t="s">
        <v>47</v>
      </c>
      <c r="C12" s="44">
        <v>2003</v>
      </c>
      <c r="D12" s="45" t="s">
        <v>24</v>
      </c>
      <c r="E12" s="5">
        <v>31.73</v>
      </c>
      <c r="F12" s="6">
        <f>IF(E12&lt;10,,IF(E12&lt;10,,SUM(5.33*(POWER((E12-10),1.1)))))</f>
        <v>157.57702902341472</v>
      </c>
      <c r="G12" s="5">
        <v>9.51</v>
      </c>
      <c r="H12" s="6">
        <f>IF(G12&lt;0.1,,IF(G12&gt;11.5,,SUM(58.015*(POWER((11.5-G12),1.81)))))</f>
        <v>201.58785552118982</v>
      </c>
      <c r="I12" s="7">
        <v>126</v>
      </c>
      <c r="J12" s="6">
        <f>IF(I12&lt;75,,IF(I12&lt;75,,SUM(0.8465*(POWER((I12-75),1.42)))))</f>
        <v>225.10057921611434</v>
      </c>
      <c r="K12" s="8">
        <v>0</v>
      </c>
      <c r="L12" s="6">
        <f>IF(K12&lt;220,,IF(K12&lt;220,,SUM(0.14354*(POWER((K12-220),1.4)))))</f>
        <v>0</v>
      </c>
      <c r="M12" s="9">
        <v>2</v>
      </c>
      <c r="N12" s="10" t="s">
        <v>9</v>
      </c>
      <c r="O12" s="18">
        <v>47.79</v>
      </c>
      <c r="P12" s="6">
        <f>IF((M12*60+O12)&lt;0.1,,IF((M12*60+O12)&gt;235,,SUM(0.13279*(POWER((235-(M12*60+O12)),1.85)))))</f>
        <v>319.09358800595834</v>
      </c>
      <c r="Q12" s="11">
        <f>SUM(F12,H12,J12,L12,P12)</f>
        <v>903.3590517666771</v>
      </c>
    </row>
    <row r="13" spans="1:17" ht="12.75">
      <c r="A13" s="2"/>
      <c r="B13" s="44"/>
      <c r="C13" s="44"/>
      <c r="D13" s="45"/>
      <c r="E13" s="5"/>
      <c r="F13" s="6">
        <f>IF(E13&lt;10,,IF(E13&lt;10,,SUM(5.33*(POWER((E13-10),1.1)))))</f>
        <v>0</v>
      </c>
      <c r="G13" s="5"/>
      <c r="H13" s="6">
        <f>IF(G13&lt;0.1,,IF(G13&gt;11.5,,SUM(58.015*(POWER((11.5-G13),1.81)))))</f>
        <v>0</v>
      </c>
      <c r="I13" s="7"/>
      <c r="J13" s="6">
        <f>IF(I13&lt;75,,IF(I13&lt;75,,SUM(0.8465*(POWER((I13-75),1.42)))))</f>
        <v>0</v>
      </c>
      <c r="K13" s="8"/>
      <c r="L13" s="6">
        <f>IF(K13&lt;220,,IF(K13&lt;220,,SUM(0.14354*(POWER((K13-220),1.4)))))</f>
        <v>0</v>
      </c>
      <c r="M13" s="9"/>
      <c r="N13" s="10" t="s">
        <v>9</v>
      </c>
      <c r="O13" s="18"/>
      <c r="P13" s="6">
        <f>IF((M13*60+O13)&lt;0.1,,IF((M13*60+O13)&gt;235,,SUM(0.13279*(POWER((235-(M13*60+O13)),1.85)))))</f>
        <v>0</v>
      </c>
      <c r="Q13" s="11">
        <f>SUM(F13,H13,J13,L13,P13)</f>
        <v>0</v>
      </c>
    </row>
    <row r="14" spans="1:17" ht="12.75">
      <c r="A14" s="2"/>
      <c r="B14" s="44"/>
      <c r="C14" s="44"/>
      <c r="D14" s="45"/>
      <c r="E14" s="5"/>
      <c r="F14" s="6"/>
      <c r="G14" s="5"/>
      <c r="H14" s="6"/>
      <c r="I14" s="7"/>
      <c r="J14" s="6"/>
      <c r="K14" s="8"/>
      <c r="L14" s="6"/>
      <c r="M14" s="9"/>
      <c r="N14" s="10"/>
      <c r="O14" s="18"/>
      <c r="P14" s="6"/>
      <c r="Q14" s="11">
        <f>SUM(Q9:Q13)-MIN(Q9:Q13)</f>
        <v>4076.9028258825037</v>
      </c>
    </row>
    <row r="15" spans="1:17" ht="12.75">
      <c r="A15" s="15"/>
      <c r="B15" s="13"/>
      <c r="C15" s="13"/>
      <c r="D15" s="43"/>
      <c r="E15" s="14"/>
      <c r="F15" s="7"/>
      <c r="G15" s="14"/>
      <c r="H15" s="7"/>
      <c r="I15" s="7"/>
      <c r="J15" s="7"/>
      <c r="K15" s="13"/>
      <c r="L15" s="7"/>
      <c r="M15" s="9"/>
      <c r="N15" s="10"/>
      <c r="O15" s="19"/>
      <c r="P15" s="7"/>
      <c r="Q15" s="10"/>
    </row>
    <row r="16" spans="1:17" ht="12.75">
      <c r="A16" s="2"/>
      <c r="B16" s="44" t="s">
        <v>48</v>
      </c>
      <c r="C16" s="44">
        <v>2004</v>
      </c>
      <c r="D16" s="45" t="s">
        <v>30</v>
      </c>
      <c r="E16" s="5">
        <v>39.75</v>
      </c>
      <c r="F16" s="6">
        <f>IF(E16&lt;10,,IF(E16&lt;10,,SUM(5.33*(POWER((E16-10),1.1)))))</f>
        <v>222.61933243118082</v>
      </c>
      <c r="G16" s="5">
        <v>9.79</v>
      </c>
      <c r="H16" s="6">
        <f>IF(G16&lt;0.1,,IF(G16&gt;11.5,,SUM(58.015*(POWER((11.5-G16),1.81)))))</f>
        <v>153.20158426844776</v>
      </c>
      <c r="I16" s="7">
        <v>126</v>
      </c>
      <c r="J16" s="6">
        <f>IF(I16&lt;75,,IF(I16&lt;75,,SUM(0.8465*(POWER((I16-75),1.42)))))</f>
        <v>225.10057921611434</v>
      </c>
      <c r="K16" s="8">
        <v>0</v>
      </c>
      <c r="L16" s="6">
        <f>IF(K16&lt;220,,IF(K16&lt;220,,SUM(0.14354*(POWER((K16-220),1.4)))))</f>
        <v>0</v>
      </c>
      <c r="M16" s="9">
        <v>3</v>
      </c>
      <c r="N16" s="10" t="s">
        <v>9</v>
      </c>
      <c r="O16" s="18">
        <v>7.33</v>
      </c>
      <c r="P16" s="6">
        <f>IF((M16*60+O16)&lt;0.1,,IF((M16*60+O16)&gt;235,,SUM(0.13279*(POWER((235-(M16*60+O16)),1.85)))))</f>
        <v>169.01252964245953</v>
      </c>
      <c r="Q16" s="11">
        <f>SUM(F16,H16,J16,L16,P16)</f>
        <v>769.9340255582025</v>
      </c>
    </row>
    <row r="17" spans="1:17" ht="12.75">
      <c r="A17" s="2"/>
      <c r="B17" s="44" t="s">
        <v>49</v>
      </c>
      <c r="C17" s="44">
        <v>2004</v>
      </c>
      <c r="D17" s="45" t="s">
        <v>30</v>
      </c>
      <c r="E17" s="5">
        <v>32.1</v>
      </c>
      <c r="F17" s="6">
        <f>IF(E17&lt;10,,IF(E17&lt;10,,SUM(5.33*(POWER((E17-10),1.1)))))</f>
        <v>160.53092570894856</v>
      </c>
      <c r="G17" s="5">
        <v>10.1</v>
      </c>
      <c r="H17" s="6">
        <f>IF(G17&lt;0.1,,IF(G17&gt;11.5,,SUM(58.015*(POWER((11.5-G17),1.81)))))</f>
        <v>106.66748149199135</v>
      </c>
      <c r="I17" s="7">
        <v>0</v>
      </c>
      <c r="J17" s="6">
        <f>IF(I17&lt;75,,IF(I17&lt;75,,SUM(0.8465*(POWER((I17-75),1.42)))))</f>
        <v>0</v>
      </c>
      <c r="K17" s="8">
        <v>352</v>
      </c>
      <c r="L17" s="6">
        <f>IF(K17&lt;220,,IF(K17&lt;220,,SUM(0.14354*(POWER((K17-220),1.4)))))</f>
        <v>133.59076769570808</v>
      </c>
      <c r="M17" s="9">
        <v>3</v>
      </c>
      <c r="N17" s="10" t="s">
        <v>9</v>
      </c>
      <c r="O17" s="18">
        <v>7.57</v>
      </c>
      <c r="P17" s="6">
        <f>IF((M17*60+O17)&lt;0.1,,IF((M17*60+O17)&gt;235,,SUM(0.13279*(POWER((235-(M17*60+O17)),1.85)))))</f>
        <v>167.44171035440502</v>
      </c>
      <c r="Q17" s="11">
        <f>SUM(F17,H17,J17,L17,P17)</f>
        <v>568.230885251053</v>
      </c>
    </row>
    <row r="18" spans="1:17" ht="12.75">
      <c r="A18" s="2">
        <v>4</v>
      </c>
      <c r="B18" s="44" t="s">
        <v>50</v>
      </c>
      <c r="C18" s="44">
        <v>2003</v>
      </c>
      <c r="D18" s="45" t="s">
        <v>30</v>
      </c>
      <c r="E18" s="5">
        <v>26.06</v>
      </c>
      <c r="F18" s="6">
        <f>IF(E18&lt;10,,IF(E18&lt;10,,SUM(5.33*(POWER((E18-10),1.1)))))</f>
        <v>112.99189805891835</v>
      </c>
      <c r="G18" s="5">
        <v>9.6</v>
      </c>
      <c r="H18" s="6">
        <f>IF(G18&lt;0.1,,IF(G18&gt;11.5,,SUM(58.015*(POWER((11.5-G18),1.81)))))</f>
        <v>185.38915045728496</v>
      </c>
      <c r="I18" s="7">
        <v>0</v>
      </c>
      <c r="J18" s="6">
        <f>IF(I18&lt;75,,IF(I18&lt;75,,SUM(0.8465*(POWER((I18-75),1.42)))))</f>
        <v>0</v>
      </c>
      <c r="K18" s="8">
        <v>343</v>
      </c>
      <c r="L18" s="6">
        <f>IF(K18&lt;220,,IF(K18&lt;220,,SUM(0.14354*(POWER((K18-220),1.4)))))</f>
        <v>121.01524876904234</v>
      </c>
      <c r="M18" s="9">
        <v>3</v>
      </c>
      <c r="N18" s="10" t="s">
        <v>9</v>
      </c>
      <c r="O18" s="18">
        <v>19.21</v>
      </c>
      <c r="P18" s="6">
        <f>IF((M18*60+O18)&lt;0.1,,IF((M18*60+O18)&gt;235,,SUM(0.13279*(POWER((235-(M18*60+O18)),1.85)))))</f>
        <v>99.45451707775308</v>
      </c>
      <c r="Q18" s="11">
        <f>SUM(F18,H18,J18,L18,P18)</f>
        <v>518.8508143629987</v>
      </c>
    </row>
    <row r="19" spans="1:17" ht="12.75">
      <c r="A19" s="2"/>
      <c r="B19" s="44" t="s">
        <v>51</v>
      </c>
      <c r="C19" s="44">
        <v>2004</v>
      </c>
      <c r="D19" s="45" t="s">
        <v>30</v>
      </c>
      <c r="E19" s="5">
        <v>33.48</v>
      </c>
      <c r="F19" s="6">
        <f>IF(E19&lt;10,,IF(E19&lt;10,,SUM(5.33*(POWER((E19-10),1.1)))))</f>
        <v>171.5912392851282</v>
      </c>
      <c r="G19" s="5">
        <v>10.04</v>
      </c>
      <c r="H19" s="6">
        <f>IF(G19&lt;0.1,,IF(G19&gt;11.5,,SUM(58.015*(POWER((11.5-G19),1.81)))))</f>
        <v>115.08506452558773</v>
      </c>
      <c r="I19" s="7">
        <v>114</v>
      </c>
      <c r="J19" s="6">
        <f>IF(I19&lt;75,,IF(I19&lt;75,,SUM(0.8465*(POWER((I19-75),1.42)))))</f>
        <v>153.79375631176904</v>
      </c>
      <c r="K19" s="8">
        <v>0</v>
      </c>
      <c r="L19" s="6">
        <f>IF(K19&lt;220,,IF(K19&lt;220,,SUM(0.14354*(POWER((K19-220),1.4)))))</f>
        <v>0</v>
      </c>
      <c r="M19" s="9">
        <v>3</v>
      </c>
      <c r="N19" s="10" t="s">
        <v>9</v>
      </c>
      <c r="O19" s="18">
        <v>27.94</v>
      </c>
      <c r="P19" s="6">
        <f>IF((M19*60+O19)&lt;0.1,,IF((M19*60+O19)&gt;235,,SUM(0.13279*(POWER((235-(M19*60+O19)),1.85)))))</f>
        <v>59.28868071581477</v>
      </c>
      <c r="Q19" s="11">
        <f>SUM(F19,H19,J19,L19,P19)</f>
        <v>499.75874083829973</v>
      </c>
    </row>
    <row r="20" spans="1:17" ht="12.75">
      <c r="A20" s="2"/>
      <c r="B20" s="44" t="s">
        <v>52</v>
      </c>
      <c r="C20" s="44">
        <v>2004</v>
      </c>
      <c r="D20" s="45" t="s">
        <v>30</v>
      </c>
      <c r="E20" s="5">
        <v>28.22</v>
      </c>
      <c r="F20" s="6">
        <f>IF(E20&lt;10,,IF(E20&lt;10,,SUM(5.33*(POWER((E20-10),1.1)))))</f>
        <v>129.81665634557993</v>
      </c>
      <c r="G20" s="5">
        <v>10.75</v>
      </c>
      <c r="H20" s="6">
        <f>IF(G20&lt;0.1,,IF(G20&gt;11.5,,SUM(58.015*(POWER((11.5-G20),1.81)))))</f>
        <v>34.46681739853812</v>
      </c>
      <c r="I20" s="7">
        <v>110</v>
      </c>
      <c r="J20" s="6">
        <f>IF(I20&lt;75,,IF(I20&lt;75,,SUM(0.8465*(POWER((I20-75),1.42)))))</f>
        <v>131.887484626905</v>
      </c>
      <c r="K20" s="8">
        <v>0</v>
      </c>
      <c r="L20" s="6">
        <f>IF(K20&lt;220,,IF(K20&lt;220,,SUM(0.14354*(POWER((K20-220),1.4)))))</f>
        <v>0</v>
      </c>
      <c r="M20" s="9">
        <v>3</v>
      </c>
      <c r="N20" s="10" t="s">
        <v>9</v>
      </c>
      <c r="O20" s="18">
        <v>5.67</v>
      </c>
      <c r="P20" s="6">
        <f>IF((M20*60+O20)&lt;0.1,,IF((M20*60+O20)&gt;235,,SUM(0.13279*(POWER((235-(M20*60+O20)),1.85)))))</f>
        <v>180.06152935406635</v>
      </c>
      <c r="Q20" s="11">
        <f>SUM(F20,H20,J20,L20,P20)</f>
        <v>476.2324877250894</v>
      </c>
    </row>
    <row r="21" spans="1:17" ht="12.75">
      <c r="A21" s="2"/>
      <c r="B21" s="44"/>
      <c r="C21" s="44"/>
      <c r="D21" s="45"/>
      <c r="E21" s="5"/>
      <c r="F21" s="6"/>
      <c r="G21" s="5"/>
      <c r="H21" s="6"/>
      <c r="I21" s="7"/>
      <c r="J21" s="6"/>
      <c r="K21" s="8"/>
      <c r="L21" s="6"/>
      <c r="M21" s="9"/>
      <c r="N21" s="10"/>
      <c r="O21" s="18"/>
      <c r="P21" s="6"/>
      <c r="Q21" s="11">
        <f>SUM(Q16:Q20)-MIN(Q16:Q20)</f>
        <v>2356.774466010554</v>
      </c>
    </row>
    <row r="22" spans="1:17" ht="12.75">
      <c r="A22" s="15"/>
      <c r="B22" s="13"/>
      <c r="C22" s="13"/>
      <c r="D22" s="43"/>
      <c r="E22" s="14"/>
      <c r="F22" s="7"/>
      <c r="G22" s="14"/>
      <c r="H22" s="7"/>
      <c r="I22" s="7"/>
      <c r="J22" s="7"/>
      <c r="K22" s="13"/>
      <c r="L22" s="7"/>
      <c r="M22" s="9"/>
      <c r="N22" s="10"/>
      <c r="O22" s="19"/>
      <c r="P22" s="7"/>
      <c r="Q22" s="10"/>
    </row>
    <row r="23" spans="1:17" ht="12.75">
      <c r="A23" s="2"/>
      <c r="B23" s="44" t="s">
        <v>53</v>
      </c>
      <c r="C23" s="44">
        <v>2003</v>
      </c>
      <c r="D23" s="45" t="s">
        <v>15</v>
      </c>
      <c r="E23" s="5">
        <v>43.39</v>
      </c>
      <c r="F23" s="6">
        <f>IF(E23&lt;10,,IF(E23&lt;10,,SUM(5.33*(POWER((E23-10),1.1)))))</f>
        <v>252.75820935936858</v>
      </c>
      <c r="G23" s="5">
        <v>8.9</v>
      </c>
      <c r="H23" s="6">
        <f>IF(G23&lt;0.1,,IF(G23&gt;11.5,,SUM(58.015*(POWER((11.5-G23),1.81)))))</f>
        <v>327.07101327514374</v>
      </c>
      <c r="I23" s="7">
        <v>134</v>
      </c>
      <c r="J23" s="6">
        <f>IF(I23&lt;75,,IF(I23&lt;75,,SUM(0.8465*(POWER((I23-75),1.42)))))</f>
        <v>276.8450858642546</v>
      </c>
      <c r="K23" s="8">
        <v>0</v>
      </c>
      <c r="L23" s="6">
        <f>IF(K23&lt;220,,IF(K23&lt;220,,SUM(0.14354*(POWER((K23-220),1.4)))))</f>
        <v>0</v>
      </c>
      <c r="M23" s="9">
        <v>2</v>
      </c>
      <c r="N23" s="10" t="s">
        <v>9</v>
      </c>
      <c r="O23" s="18">
        <v>54.44</v>
      </c>
      <c r="P23" s="6">
        <f>IF((M23*60+O23)&lt;0.1,,IF((M23*60+O23)&gt;235,,SUM(0.13279*(POWER((235-(M23*60+O23)),1.85)))))</f>
        <v>263.15354441998744</v>
      </c>
      <c r="Q23" s="11">
        <f>SUM(F23,H23,J23,L23,P23)</f>
        <v>1119.8278529187544</v>
      </c>
    </row>
    <row r="24" spans="1:17" ht="12.75">
      <c r="A24" s="2"/>
      <c r="B24" s="44" t="s">
        <v>54</v>
      </c>
      <c r="C24" s="44">
        <v>2005</v>
      </c>
      <c r="D24" s="45" t="s">
        <v>15</v>
      </c>
      <c r="E24" s="5">
        <v>35.41</v>
      </c>
      <c r="F24" s="6">
        <f>IF(E24&lt;10,,IF(E24&lt;10,,SUM(5.33*(POWER((E24-10),1.1)))))</f>
        <v>187.16831930558956</v>
      </c>
      <c r="G24" s="5">
        <v>9.23</v>
      </c>
      <c r="H24" s="6">
        <f>IF(G24&lt;0.1,,IF(G24&gt;11.5,,SUM(58.015*(POWER((11.5-G24),1.81)))))</f>
        <v>255.8274241655885</v>
      </c>
      <c r="I24" s="7">
        <v>0</v>
      </c>
      <c r="J24" s="6">
        <f>IF(I24&lt;75,,IF(I24&lt;75,,SUM(0.8465*(POWER((I24-75),1.42)))))</f>
        <v>0</v>
      </c>
      <c r="K24" s="8">
        <v>415</v>
      </c>
      <c r="L24" s="6">
        <f>IF(K24&lt;220,,IF(K24&lt;220,,SUM(0.14354*(POWER((K24-220),1.4)))))</f>
        <v>230.68608455632057</v>
      </c>
      <c r="M24" s="9">
        <v>2</v>
      </c>
      <c r="N24" s="10" t="s">
        <v>9</v>
      </c>
      <c r="O24" s="18">
        <v>55.34</v>
      </c>
      <c r="P24" s="6">
        <f>IF((M24*60+O24)&lt;0.1,,IF((M24*60+O24)&gt;235,,SUM(0.13279*(POWER((235-(M24*60+O24)),1.85)))))</f>
        <v>255.96429070855817</v>
      </c>
      <c r="Q24" s="11">
        <f>SUM(F24,H24,J24,L24,P24)</f>
        <v>929.6461187360567</v>
      </c>
    </row>
    <row r="25" spans="1:17" ht="12.75">
      <c r="A25" s="2">
        <v>2</v>
      </c>
      <c r="B25" s="44" t="s">
        <v>55</v>
      </c>
      <c r="C25" s="44">
        <v>2004</v>
      </c>
      <c r="D25" s="45" t="s">
        <v>15</v>
      </c>
      <c r="E25" s="5">
        <v>25.98</v>
      </c>
      <c r="F25" s="6">
        <f>IF(E25&lt;10,,IF(E25&lt;10,,SUM(5.33*(POWER((E25-10),1.1)))))</f>
        <v>112.37291880706735</v>
      </c>
      <c r="G25" s="5">
        <v>10.19</v>
      </c>
      <c r="H25" s="6">
        <f>IF(G25&lt;0.1,,IF(G25&gt;11.5,,SUM(58.015*(POWER((11.5-G25),1.81)))))</f>
        <v>94.58044253512551</v>
      </c>
      <c r="I25" s="7">
        <v>0</v>
      </c>
      <c r="J25" s="6">
        <f>IF(I25&lt;75,,IF(I25&lt;75,,SUM(0.8465*(POWER((I25-75),1.42)))))</f>
        <v>0</v>
      </c>
      <c r="K25" s="8">
        <v>348</v>
      </c>
      <c r="L25" s="6">
        <f>IF(K25&lt;220,,IF(K25&lt;220,,SUM(0.14354*(POWER((K25-220),1.4)))))</f>
        <v>127.95783972405816</v>
      </c>
      <c r="M25" s="9">
        <v>2</v>
      </c>
      <c r="N25" s="10" t="s">
        <v>9</v>
      </c>
      <c r="O25" s="18">
        <v>48.38</v>
      </c>
      <c r="P25" s="6">
        <f>IF((M25*60+O25)&lt;0.1,,IF((M25*60+O25)&gt;235,,SUM(0.13279*(POWER((235-(M25*60+O25)),1.85)))))</f>
        <v>313.93080476591086</v>
      </c>
      <c r="Q25" s="11">
        <f>SUM(F25,H25,J25,L25,P25)</f>
        <v>648.8420058321619</v>
      </c>
    </row>
    <row r="26" spans="1:17" ht="12.75">
      <c r="A26" s="2"/>
      <c r="B26" s="44" t="s">
        <v>56</v>
      </c>
      <c r="C26" s="44">
        <v>2003</v>
      </c>
      <c r="D26" s="45" t="s">
        <v>15</v>
      </c>
      <c r="E26" s="5">
        <v>42.09</v>
      </c>
      <c r="F26" s="6">
        <f>IF(E26&lt;10,,IF(E26&lt;10,,SUM(5.33*(POWER((E26-10),1.1)))))</f>
        <v>241.9546081201165</v>
      </c>
      <c r="G26" s="5">
        <v>10.08</v>
      </c>
      <c r="H26" s="6">
        <f>IF(G26&lt;0.1,,IF(G26&gt;11.5,,SUM(58.015*(POWER((11.5-G26),1.81)))))</f>
        <v>109.44154109514676</v>
      </c>
      <c r="I26" s="7">
        <v>122</v>
      </c>
      <c r="J26" s="6">
        <f>IF(I26&lt;75,,IF(I26&lt;75,,SUM(0.8465*(POWER((I26-75),1.42)))))</f>
        <v>200.44993544124327</v>
      </c>
      <c r="K26" s="8">
        <v>0</v>
      </c>
      <c r="L26" s="6">
        <f>IF(K26&lt;220,,IF(K26&lt;220,,SUM(0.14354*(POWER((K26-220),1.4)))))</f>
        <v>0</v>
      </c>
      <c r="M26" s="9">
        <v>2</v>
      </c>
      <c r="N26" s="10" t="s">
        <v>9</v>
      </c>
      <c r="O26" s="18">
        <v>48.44</v>
      </c>
      <c r="P26" s="6">
        <f>IF((M26*60+O26)&lt;0.1,,IF((M26*60+O26)&gt;235,,SUM(0.13279*(POWER((235-(M26*60+O26)),1.85)))))</f>
        <v>313.40794405329535</v>
      </c>
      <c r="Q26" s="11">
        <f>SUM(F26,H26,J26,L26,P26)</f>
        <v>865.2540287098018</v>
      </c>
    </row>
    <row r="27" spans="1:17" ht="12.75">
      <c r="A27" s="2"/>
      <c r="B27" s="44" t="s">
        <v>57</v>
      </c>
      <c r="C27" s="44">
        <v>2004</v>
      </c>
      <c r="D27" s="45" t="s">
        <v>15</v>
      </c>
      <c r="E27" s="5">
        <v>29.87</v>
      </c>
      <c r="F27" s="6">
        <f>IF(E27&lt;10,,IF(E27&lt;10,,SUM(5.33*(POWER((E27-10),1.1)))))</f>
        <v>142.8054765553237</v>
      </c>
      <c r="G27" s="5">
        <v>9.64</v>
      </c>
      <c r="H27" s="6">
        <f>IF(G27&lt;0.1,,IF(G27&gt;11.5,,SUM(58.015*(POWER((11.5-G27),1.81)))))</f>
        <v>178.38516138293437</v>
      </c>
      <c r="I27" s="7">
        <v>110</v>
      </c>
      <c r="J27" s="6">
        <f>IF(I27&lt;75,,IF(I27&lt;75,,SUM(0.8465*(POWER((I27-75),1.42)))))</f>
        <v>131.887484626905</v>
      </c>
      <c r="K27" s="8">
        <v>0</v>
      </c>
      <c r="L27" s="6">
        <f>IF(K27&lt;220,,IF(K27&lt;220,,SUM(0.14354*(POWER((K27-220),1.4)))))</f>
        <v>0</v>
      </c>
      <c r="M27" s="9">
        <v>2</v>
      </c>
      <c r="N27" s="10" t="s">
        <v>9</v>
      </c>
      <c r="O27" s="18">
        <v>48.81</v>
      </c>
      <c r="P27" s="6">
        <f>IF((M27*60+O27)&lt;0.1,,IF((M27*60+O27)&gt;235,,SUM(0.13279*(POWER((235-(M27*60+O27)),1.85)))))</f>
        <v>310.1924877975549</v>
      </c>
      <c r="Q27" s="11">
        <f>SUM(F27,H27,J27,L27,P27)</f>
        <v>763.270610362718</v>
      </c>
    </row>
    <row r="28" spans="1:17" ht="12.75">
      <c r="A28" s="2"/>
      <c r="B28" s="44"/>
      <c r="C28" s="44"/>
      <c r="D28" s="45"/>
      <c r="E28" s="5"/>
      <c r="F28" s="6"/>
      <c r="G28" s="5"/>
      <c r="H28" s="6"/>
      <c r="I28" s="7"/>
      <c r="J28" s="6"/>
      <c r="K28" s="8"/>
      <c r="L28" s="6"/>
      <c r="M28" s="9"/>
      <c r="N28" s="10"/>
      <c r="O28" s="18"/>
      <c r="P28" s="6"/>
      <c r="Q28" s="11">
        <f>SUM(Q23:Q27)-MIN(Q23:Q27)</f>
        <v>3677.9986107273307</v>
      </c>
    </row>
    <row r="30" spans="1:17" ht="12.75">
      <c r="A30" s="2"/>
      <c r="B30" s="44" t="s">
        <v>58</v>
      </c>
      <c r="C30" s="44">
        <v>2004</v>
      </c>
      <c r="D30" s="45" t="s">
        <v>41</v>
      </c>
      <c r="E30" s="5">
        <v>32.6</v>
      </c>
      <c r="F30" s="6">
        <f>IF(E30&lt;10,,IF(E30&lt;10,,SUM(5.33*(POWER((E30-10),1.1)))))</f>
        <v>164.53052825489368</v>
      </c>
      <c r="G30" s="5">
        <v>10.16</v>
      </c>
      <c r="H30" s="6">
        <f>IF(G30&lt;0.1,,IF(G30&gt;11.5,,SUM(58.015*(POWER((11.5-G30),1.81)))))</f>
        <v>98.5371465156991</v>
      </c>
      <c r="I30" s="7">
        <v>118</v>
      </c>
      <c r="J30" s="6">
        <f>IF(I30&lt;75,,IF(I30&lt;75,,SUM(0.8465*(POWER((I30-75),1.42)))))</f>
        <v>176.6656718590884</v>
      </c>
      <c r="K30" s="8">
        <v>0</v>
      </c>
      <c r="L30" s="6">
        <f>IF(K30&lt;220,,IF(K30&lt;220,,SUM(0.14354*(POWER((K30-220),1.4)))))</f>
        <v>0</v>
      </c>
      <c r="M30" s="9">
        <v>3</v>
      </c>
      <c r="N30" s="10" t="s">
        <v>9</v>
      </c>
      <c r="O30" s="18">
        <v>13.39</v>
      </c>
      <c r="P30" s="6">
        <f>IF((M30*60+O30)&lt;0.1,,IF((M30*60+O30)&gt;235,,SUM(0.13279*(POWER((235-(M30*60+O30)),1.85)))))</f>
        <v>131.42595610130408</v>
      </c>
      <c r="Q30" s="11">
        <f>SUM(F30,H30,J30,L30,P30)</f>
        <v>571.1593027309854</v>
      </c>
    </row>
    <row r="31" spans="1:17" ht="12.75">
      <c r="A31" s="2"/>
      <c r="B31" s="44" t="s">
        <v>59</v>
      </c>
      <c r="C31" s="44">
        <v>2003</v>
      </c>
      <c r="D31" s="45" t="s">
        <v>41</v>
      </c>
      <c r="E31" s="5">
        <v>28.65</v>
      </c>
      <c r="F31" s="6">
        <f>IF(E31&lt;10,,IF(E31&lt;10,,SUM(5.33*(POWER((E31-10),1.1)))))</f>
        <v>133.19070839469157</v>
      </c>
      <c r="G31" s="5">
        <v>9.11</v>
      </c>
      <c r="H31" s="6">
        <f>IF(G31&lt;0.1,,IF(G31&gt;11.5,,SUM(58.015*(POWER((11.5-G31),1.81)))))</f>
        <v>280.8280583776734</v>
      </c>
      <c r="I31" s="7">
        <v>0</v>
      </c>
      <c r="J31" s="6">
        <f>IF(I31&lt;75,,IF(I31&lt;75,,SUM(0.8465*(POWER((I31-75),1.42)))))</f>
        <v>0</v>
      </c>
      <c r="K31" s="8">
        <v>421</v>
      </c>
      <c r="L31" s="6">
        <f>IF(K31&lt;220,,IF(K31&lt;220,,SUM(0.14354*(POWER((K31-220),1.4)))))</f>
        <v>240.68411180029142</v>
      </c>
      <c r="M31" s="9">
        <v>3</v>
      </c>
      <c r="N31" s="10" t="s">
        <v>9</v>
      </c>
      <c r="O31" s="18">
        <v>9.15</v>
      </c>
      <c r="P31" s="6">
        <f>IF((M31*60+O31)&lt;0.1,,IF((M31*60+O31)&gt;235,,SUM(0.13279*(POWER((235-(M31*60+O31)),1.85)))))</f>
        <v>157.26900890599</v>
      </c>
      <c r="Q31" s="11">
        <f>SUM(F31,H31,J31,L31,P31)</f>
        <v>811.9718874786463</v>
      </c>
    </row>
    <row r="32" spans="1:17" ht="12.75">
      <c r="A32" s="2">
        <v>3</v>
      </c>
      <c r="B32" s="44" t="s">
        <v>60</v>
      </c>
      <c r="C32" s="44">
        <v>2003</v>
      </c>
      <c r="D32" s="45" t="s">
        <v>41</v>
      </c>
      <c r="E32" s="5">
        <v>29.09</v>
      </c>
      <c r="F32" s="6">
        <f>IF(E32&lt;10,,IF(E32&lt;10,,SUM(5.33*(POWER((E32-10),1.1)))))</f>
        <v>136.65128824868052</v>
      </c>
      <c r="G32" s="5">
        <v>9.99</v>
      </c>
      <c r="H32" s="6">
        <f>IF(G32&lt;0.1,,IF(G32&gt;11.5,,SUM(58.015*(POWER((11.5-G32),1.81)))))</f>
        <v>122.31749297641079</v>
      </c>
      <c r="I32" s="7">
        <v>0</v>
      </c>
      <c r="J32" s="6">
        <f>IF(I32&lt;75,,IF(I32&lt;75,,SUM(0.8465*(POWER((I32-75),1.42)))))</f>
        <v>0</v>
      </c>
      <c r="K32" s="8">
        <v>347</v>
      </c>
      <c r="L32" s="6">
        <f>IF(K32&lt;220,,IF(K32&lt;220,,SUM(0.14354*(POWER((K32-220),1.4)))))</f>
        <v>126.56049105912803</v>
      </c>
      <c r="M32" s="9">
        <v>3</v>
      </c>
      <c r="N32" s="10" t="s">
        <v>9</v>
      </c>
      <c r="O32" s="18">
        <v>32.3</v>
      </c>
      <c r="P32" s="6">
        <f>IF((M32*60+O32)&lt;0.1,,IF((M32*60+O32)&gt;235,,SUM(0.13279*(POWER((235-(M32*60+O32)),1.85)))))</f>
        <v>42.8364238121886</v>
      </c>
      <c r="Q32" s="11">
        <f>SUM(F32,H32,J32,L32,P32)</f>
        <v>428.365696096408</v>
      </c>
    </row>
    <row r="33" spans="1:17" ht="12.75">
      <c r="A33" s="2"/>
      <c r="B33" s="44" t="s">
        <v>61</v>
      </c>
      <c r="C33" s="44">
        <v>2003</v>
      </c>
      <c r="D33" s="45" t="s">
        <v>41</v>
      </c>
      <c r="E33" s="5">
        <v>46.67</v>
      </c>
      <c r="F33" s="6">
        <f>IF(E33&lt;10,,IF(E33&lt;10,,SUM(5.33*(POWER((E33-10),1.1)))))</f>
        <v>280.2006961763715</v>
      </c>
      <c r="G33" s="5">
        <v>9.78</v>
      </c>
      <c r="H33" s="6">
        <f>IF(G33&lt;0.1,,IF(G33&gt;11.5,,SUM(58.015*(POWER((11.5-G33),1.81)))))</f>
        <v>154.8270309100203</v>
      </c>
      <c r="I33" s="7">
        <v>118</v>
      </c>
      <c r="J33" s="6">
        <f>IF(I33&lt;75,,IF(I33&lt;75,,SUM(0.8465*(POWER((I33-75),1.42)))))</f>
        <v>176.6656718590884</v>
      </c>
      <c r="K33" s="8">
        <v>0</v>
      </c>
      <c r="L33" s="6">
        <f>IF(K33&lt;220,,IF(K33&lt;220,,SUM(0.14354*(POWER((K33-220),1.4)))))</f>
        <v>0</v>
      </c>
      <c r="M33" s="9">
        <v>3</v>
      </c>
      <c r="N33" s="10" t="s">
        <v>9</v>
      </c>
      <c r="O33" s="18">
        <v>4.58</v>
      </c>
      <c r="P33" s="6">
        <f>IF((M33*60+O33)&lt;0.1,,IF((M33*60+O33)&gt;235,,SUM(0.13279*(POWER((235-(M33*60+O33)),1.85)))))</f>
        <v>187.49108718656993</v>
      </c>
      <c r="Q33" s="11">
        <f>SUM(F33,H33,J33,L33,P33)</f>
        <v>799.1844861320501</v>
      </c>
    </row>
    <row r="34" spans="1:17" ht="12.75">
      <c r="A34" s="2"/>
      <c r="B34" s="44"/>
      <c r="C34" s="44"/>
      <c r="D34" s="45"/>
      <c r="E34" s="5"/>
      <c r="F34" s="6">
        <f>IF(E34&lt;10,,IF(E34&lt;10,,SUM(5.33*(POWER((E34-10),1.1)))))</f>
        <v>0</v>
      </c>
      <c r="G34" s="5"/>
      <c r="H34" s="6">
        <f>IF(G34&lt;0.1,,IF(G34&gt;11.5,,SUM(58.015*(POWER((11.5-G34),1.81)))))</f>
        <v>0</v>
      </c>
      <c r="I34" s="7"/>
      <c r="J34" s="6">
        <f>IF(I34&lt;75,,IF(I34&lt;75,,SUM(0.8465*(POWER((I34-75),1.42)))))</f>
        <v>0</v>
      </c>
      <c r="K34" s="8"/>
      <c r="L34" s="6">
        <f>IF(K34&lt;220,,IF(K34&lt;220,,SUM(0.14354*(POWER((K34-220),1.4)))))</f>
        <v>0</v>
      </c>
      <c r="M34" s="9"/>
      <c r="N34" s="10"/>
      <c r="O34" s="18"/>
      <c r="P34" s="6">
        <f>IF((M34*60+O34)&lt;0.1,,IF((M34*60+O34)&gt;235,,SUM(0.13279*(POWER((235-(M34*60+O34)),1.85)))))</f>
        <v>0</v>
      </c>
      <c r="Q34" s="11">
        <f>SUM(F34,H34,J34,L34,P34)</f>
        <v>0</v>
      </c>
    </row>
    <row r="35" spans="1:17" ht="12.75">
      <c r="A35" s="15"/>
      <c r="B35" s="13"/>
      <c r="C35" s="13"/>
      <c r="D35" s="43"/>
      <c r="E35" s="14"/>
      <c r="F35" s="7"/>
      <c r="G35" s="14"/>
      <c r="H35" s="7"/>
      <c r="I35" s="7"/>
      <c r="J35" s="7"/>
      <c r="K35" s="13"/>
      <c r="L35" s="7"/>
      <c r="M35" s="9"/>
      <c r="N35" s="10"/>
      <c r="O35" s="19"/>
      <c r="P35" s="7"/>
      <c r="Q35" s="11">
        <f>SUM(Q30:Q34)-MIN(Q30:Q34)</f>
        <v>2610.68137243809</v>
      </c>
    </row>
    <row r="36" spans="1:9" ht="12.75">
      <c r="A36" s="12"/>
      <c r="I36" s="47"/>
    </row>
    <row r="37" spans="1:9" ht="12.75">
      <c r="A37" s="12"/>
      <c r="B37" t="s">
        <v>62</v>
      </c>
      <c r="I37" s="47"/>
    </row>
    <row r="38" spans="1:9" ht="12.75">
      <c r="A38" s="23" t="s">
        <v>10</v>
      </c>
      <c r="B38" s="24" t="s">
        <v>24</v>
      </c>
      <c r="C38" s="25">
        <v>4076.9028258825037</v>
      </c>
      <c r="D38" s="25"/>
      <c r="I38" s="47"/>
    </row>
    <row r="39" spans="1:9" ht="12.75">
      <c r="A39" s="12" t="s">
        <v>11</v>
      </c>
      <c r="B39" t="s">
        <v>15</v>
      </c>
      <c r="C39" s="26">
        <v>3677.9986107273307</v>
      </c>
      <c r="D39" s="26"/>
      <c r="I39" s="47"/>
    </row>
    <row r="40" spans="1:9" ht="12.75">
      <c r="A40" s="12" t="s">
        <v>12</v>
      </c>
      <c r="B40" t="s">
        <v>41</v>
      </c>
      <c r="C40" s="26">
        <v>2610.68137243809</v>
      </c>
      <c r="D40" s="26"/>
      <c r="I40" s="47"/>
    </row>
    <row r="41" spans="1:9" ht="12.75">
      <c r="A41" s="12" t="s">
        <v>13</v>
      </c>
      <c r="B41" t="s">
        <v>30</v>
      </c>
      <c r="C41" s="26">
        <v>2356.774466010554</v>
      </c>
      <c r="D41" s="26"/>
      <c r="I41" s="47"/>
    </row>
    <row r="42" spans="1:4" ht="12.75">
      <c r="A42" s="12"/>
      <c r="D42" s="26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</sheetData>
  <sheetProtection/>
  <mergeCells count="1">
    <mergeCell ref="M7:O7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4">
      <selection activeCell="A29" sqref="A29"/>
    </sheetView>
  </sheetViews>
  <sheetFormatPr defaultColWidth="9.00390625" defaultRowHeight="12.75"/>
  <cols>
    <col min="1" max="1" width="7.75390625" style="0" customWidth="1"/>
    <col min="2" max="2" width="19.125" style="0" customWidth="1"/>
    <col min="3" max="3" width="7.75390625" style="0" customWidth="1"/>
    <col min="4" max="4" width="18.00390625" style="0" customWidth="1"/>
    <col min="5" max="5" width="8.125" style="0" customWidth="1"/>
    <col min="6" max="6" width="5.625" style="0" customWidth="1"/>
    <col min="7" max="7" width="7.125" style="0" customWidth="1"/>
    <col min="8" max="9" width="5.625" style="0" customWidth="1"/>
    <col min="10" max="12" width="5.375" style="0" customWidth="1"/>
    <col min="13" max="13" width="6.375" style="0" customWidth="1"/>
    <col min="14" max="14" width="5.625" style="0" customWidth="1"/>
    <col min="15" max="15" width="3.00390625" style="0" customWidth="1"/>
    <col min="16" max="16" width="1.12109375" style="0" customWidth="1"/>
    <col min="17" max="17" width="6.125" style="17" customWidth="1"/>
    <col min="18" max="18" width="5.625" style="0" customWidth="1"/>
    <col min="19" max="19" width="8.00390625" style="0" customWidth="1"/>
  </cols>
  <sheetData>
    <row r="1" ht="23.25">
      <c r="A1" s="16" t="s">
        <v>63</v>
      </c>
    </row>
    <row r="3" ht="15.75">
      <c r="A3" s="21" t="s">
        <v>18</v>
      </c>
    </row>
    <row r="5" spans="1:24" ht="12.75">
      <c r="A5" s="2" t="s">
        <v>0</v>
      </c>
      <c r="B5" s="2" t="s">
        <v>1</v>
      </c>
      <c r="C5" s="2" t="s">
        <v>20</v>
      </c>
      <c r="D5" s="2" t="s">
        <v>2</v>
      </c>
      <c r="E5" s="2" t="s">
        <v>64</v>
      </c>
      <c r="F5" s="2" t="s">
        <v>3</v>
      </c>
      <c r="G5" s="2" t="s">
        <v>4</v>
      </c>
      <c r="H5" s="2" t="s">
        <v>3</v>
      </c>
      <c r="I5" s="2" t="s">
        <v>5</v>
      </c>
      <c r="J5" s="2" t="s">
        <v>3</v>
      </c>
      <c r="K5" s="2" t="s">
        <v>6</v>
      </c>
      <c r="L5" s="2" t="s">
        <v>3</v>
      </c>
      <c r="M5" s="2" t="s">
        <v>7</v>
      </c>
      <c r="N5" s="2" t="s">
        <v>3</v>
      </c>
      <c r="O5" s="35" t="s">
        <v>43</v>
      </c>
      <c r="P5" s="36"/>
      <c r="Q5" s="37"/>
      <c r="R5" s="2" t="s">
        <v>3</v>
      </c>
      <c r="S5" s="2" t="s">
        <v>8</v>
      </c>
      <c r="U5" s="3"/>
      <c r="V5" s="3"/>
      <c r="W5" s="3"/>
      <c r="X5" s="3"/>
    </row>
    <row r="6" spans="1:24" ht="12.75">
      <c r="A6" s="2"/>
      <c r="B6" s="4" t="s">
        <v>65</v>
      </c>
      <c r="C6" s="4">
        <v>2001</v>
      </c>
      <c r="D6" s="4" t="s">
        <v>66</v>
      </c>
      <c r="E6" s="5">
        <v>0</v>
      </c>
      <c r="F6" s="6">
        <v>0</v>
      </c>
      <c r="G6" s="5">
        <v>19.92</v>
      </c>
      <c r="H6" s="6">
        <v>120.04012168099328</v>
      </c>
      <c r="I6" s="5">
        <v>10.1</v>
      </c>
      <c r="J6" s="6">
        <v>316.5913360585314</v>
      </c>
      <c r="K6" s="7">
        <v>0</v>
      </c>
      <c r="L6" s="6">
        <v>0</v>
      </c>
      <c r="M6" s="8">
        <v>356</v>
      </c>
      <c r="N6" s="6">
        <v>212.69418586449623</v>
      </c>
      <c r="O6" s="9">
        <v>3</v>
      </c>
      <c r="P6" s="10" t="s">
        <v>9</v>
      </c>
      <c r="Q6" s="18">
        <v>32.65</v>
      </c>
      <c r="R6" s="6">
        <v>0</v>
      </c>
      <c r="S6" s="11">
        <v>649.3256436040209</v>
      </c>
      <c r="U6" s="3"/>
      <c r="V6" s="1"/>
      <c r="W6" s="1"/>
      <c r="X6" s="1"/>
    </row>
    <row r="7" spans="1:24" ht="12.75">
      <c r="A7" s="2"/>
      <c r="B7" s="4" t="s">
        <v>67</v>
      </c>
      <c r="C7" s="4">
        <v>2003</v>
      </c>
      <c r="D7" s="4" t="s">
        <v>66</v>
      </c>
      <c r="E7" s="5">
        <v>6.9</v>
      </c>
      <c r="F7" s="6">
        <f>IF(E7&lt;1.5,,IF(E7&lt;1.5,,SUM(56.0211*(POWER((E7-1.5),1.05)))))</f>
        <v>329.1281888798577</v>
      </c>
      <c r="G7" s="5">
        <v>0</v>
      </c>
      <c r="H7" s="6">
        <f>IF(G7&lt;8,,IF(G7&lt;8,,SUM(7.86*(POWER((G7-8),1.1)))))</f>
        <v>0</v>
      </c>
      <c r="I7" s="5">
        <v>9.29</v>
      </c>
      <c r="J7" s="6">
        <f>IF(I7&lt;0.1,,IF(I7&gt;13,,SUM(46.0849*(POWER((13-I7),1.81)))))</f>
        <v>494.45346635627203</v>
      </c>
      <c r="K7" s="7">
        <v>0</v>
      </c>
      <c r="L7" s="6">
        <f>IF(K7&lt;75,,IF(K7&lt;75,,SUM(1.84523*(POWER((K7-75),1.348)))))</f>
        <v>0</v>
      </c>
      <c r="M7" s="8">
        <v>381</v>
      </c>
      <c r="N7" s="6">
        <f>IF(M7&lt;210,,IF(M7&lt;210,,SUM(0.188807*(POWER((M7-210),1.41)))))</f>
        <v>265.7924297789956</v>
      </c>
      <c r="O7" s="9">
        <v>3</v>
      </c>
      <c r="P7" s="10" t="s">
        <v>9</v>
      </c>
      <c r="Q7" s="18">
        <v>37.1</v>
      </c>
      <c r="R7" s="6">
        <f>IF((O7*60+Q7)&lt;0.1,,IF((O7*60+Q7)&gt;254,,SUM(0.11193*(POWER((254-(O7*60+Q7)),1.88)))))</f>
        <v>98.84531099043609</v>
      </c>
      <c r="S7" s="11">
        <f>SUM(F7,H7,J7,L7,N7,R7)</f>
        <v>1188.2193960055613</v>
      </c>
      <c r="U7" s="3"/>
      <c r="V7" s="1"/>
      <c r="W7" s="1"/>
      <c r="X7" s="1"/>
    </row>
    <row r="8" spans="1:24" ht="12.75">
      <c r="A8" s="2">
        <v>3</v>
      </c>
      <c r="B8" s="4" t="s">
        <v>68</v>
      </c>
      <c r="C8" s="4">
        <v>2002</v>
      </c>
      <c r="D8" s="4" t="s">
        <v>66</v>
      </c>
      <c r="E8" s="5">
        <v>7.69</v>
      </c>
      <c r="F8" s="6">
        <f>IF(E8&lt;1.5,,IF(E8&lt;1.5,,SUM(56.0211*(POWER((E8-1.5),1.05)))))</f>
        <v>379.862842400742</v>
      </c>
      <c r="G8" s="5">
        <v>0</v>
      </c>
      <c r="H8" s="6">
        <f>IF(G8&lt;8,,IF(G8&lt;8,,SUM(7.86*(POWER((G8-8),1.1)))))</f>
        <v>0</v>
      </c>
      <c r="I8" s="5">
        <v>9.36</v>
      </c>
      <c r="J8" s="6">
        <f>IF(I8&lt;0.1,,IF(I8&gt;13,,SUM(46.0849*(POWER((13-I8),1.81)))))</f>
        <v>477.6966040083639</v>
      </c>
      <c r="K8" s="7">
        <v>130</v>
      </c>
      <c r="L8" s="6">
        <f>IF(K8&lt;75,,IF(K8&lt;75,,SUM(1.84523*(POWER((K8-75),1.348)))))</f>
        <v>409.31665113934156</v>
      </c>
      <c r="M8" s="8">
        <v>0</v>
      </c>
      <c r="N8" s="6">
        <f>IF(M8&lt;210,,IF(M8&lt;210,,SUM(0.188807*(POWER((M8-210),1.41)))))</f>
        <v>0</v>
      </c>
      <c r="O8" s="9">
        <v>3</v>
      </c>
      <c r="P8" s="10" t="s">
        <v>9</v>
      </c>
      <c r="Q8" s="18">
        <v>4.62</v>
      </c>
      <c r="R8" s="6">
        <f>IF((O8*60+Q8)&lt;0.1,,IF((O8*60+Q8)&gt;254,,SUM(0.11193*(POWER((254-(O8*60+Q8)),1.88)))))</f>
        <v>323.94179125029603</v>
      </c>
      <c r="S8" s="11">
        <f>SUM(F8,H8,J8,L8,N8,R8)</f>
        <v>1590.8178887987435</v>
      </c>
      <c r="U8" s="3"/>
      <c r="V8" s="1"/>
      <c r="W8" s="1"/>
      <c r="X8" s="1"/>
    </row>
    <row r="9" spans="1:24" ht="12.75">
      <c r="A9" s="2"/>
      <c r="B9" s="4" t="s">
        <v>69</v>
      </c>
      <c r="C9" s="4">
        <v>2002</v>
      </c>
      <c r="D9" s="4" t="s">
        <v>66</v>
      </c>
      <c r="E9" s="5">
        <v>0</v>
      </c>
      <c r="F9" s="6">
        <f>IF(E9&lt;1.5,,IF(E9&lt;1.5,,SUM(56.0211*(POWER((E9-1.5),1.05)))))</f>
        <v>0</v>
      </c>
      <c r="G9" s="5">
        <v>32.74</v>
      </c>
      <c r="H9" s="6">
        <f>IF(G9&lt;8,,IF(G9&lt;8,,SUM(7.86*(POWER((G9-8),1.1)))))</f>
        <v>268.0169192644449</v>
      </c>
      <c r="I9" s="5">
        <v>9.49</v>
      </c>
      <c r="J9" s="6">
        <f>IF(I9&lt;0.1,,IF(I9&gt;13,,SUM(46.0849*(POWER((13-I9),1.81)))))</f>
        <v>447.2646042863242</v>
      </c>
      <c r="K9" s="7">
        <v>114</v>
      </c>
      <c r="L9" s="6">
        <f>IF(K9&lt;75,,IF(K9&lt;75,,SUM(1.84523*(POWER((K9-75),1.348)))))</f>
        <v>257.51681783517006</v>
      </c>
      <c r="M9" s="8">
        <v>0</v>
      </c>
      <c r="N9" s="6">
        <f>IF(M9&lt;210,,IF(M9&lt;210,,SUM(0.188807*(POWER((M9-210),1.41)))))</f>
        <v>0</v>
      </c>
      <c r="O9" s="9">
        <v>3</v>
      </c>
      <c r="P9" s="10" t="s">
        <v>9</v>
      </c>
      <c r="Q9" s="18">
        <v>27.02</v>
      </c>
      <c r="R9" s="6">
        <f>IF((O9*60+Q9)&lt;0.1,,IF((O9*60+Q9)&gt;254,,SUM(0.11193*(POWER((254-(O9*60+Q9)),1.88)))))</f>
        <v>155.64779305200233</v>
      </c>
      <c r="S9" s="11">
        <f>SUM(F9,H9,J9,L9,N9,R9)</f>
        <v>1128.4461344379415</v>
      </c>
      <c r="U9" s="3"/>
      <c r="V9" s="1"/>
      <c r="W9" s="1"/>
      <c r="X9" s="1"/>
    </row>
    <row r="10" spans="1:24" ht="12.75">
      <c r="A10" s="2"/>
      <c r="B10" s="4" t="s">
        <v>70</v>
      </c>
      <c r="C10" s="4">
        <v>2001</v>
      </c>
      <c r="D10" s="4" t="s">
        <v>66</v>
      </c>
      <c r="E10" s="5">
        <v>0</v>
      </c>
      <c r="F10" s="6">
        <f>IF(E10&lt;1.5,,IF(E10&lt;1.5,,SUM(56.0211*(POWER((E10-1.5),1.05)))))</f>
        <v>0</v>
      </c>
      <c r="G10" s="5">
        <v>35.52</v>
      </c>
      <c r="H10" s="6">
        <f>IF(G10&lt;8,,IF(G10&lt;8,,SUM(7.86*(POWER((G10-8),1.1)))))</f>
        <v>301.32545329509895</v>
      </c>
      <c r="I10" s="5">
        <v>11</v>
      </c>
      <c r="J10" s="6">
        <f>IF(I10&lt;0.1,,IF(I10&gt;13,,SUM(46.0849*(POWER((13-I10),1.81)))))</f>
        <v>161.59314802510937</v>
      </c>
      <c r="K10" s="7">
        <v>0</v>
      </c>
      <c r="L10" s="6">
        <f>IF(K10&lt;75,,IF(K10&lt;75,,SUM(1.84523*(POWER((K10-75),1.348)))))</f>
        <v>0</v>
      </c>
      <c r="M10" s="8">
        <v>343</v>
      </c>
      <c r="N10" s="6">
        <f>IF(M10&lt;210,,IF(M10&lt;210,,SUM(0.188807*(POWER((M10-210),1.41)))))</f>
        <v>186.48714723999066</v>
      </c>
      <c r="O10" s="9">
        <v>3</v>
      </c>
      <c r="P10" s="10" t="s">
        <v>9</v>
      </c>
      <c r="Q10" s="18">
        <v>42.6</v>
      </c>
      <c r="R10" s="6">
        <f>IF((O10*60+Q10)&lt;0.1,,IF((O10*60+Q10)&gt;254,,SUM(0.11193*(POWER((254-(O10*60+Q10)),1.88)))))</f>
        <v>72.97502326863497</v>
      </c>
      <c r="S10" s="11">
        <f>SUM(F10,H10,J10,L10,N10,R10)</f>
        <v>722.380771828834</v>
      </c>
      <c r="U10" s="3"/>
      <c r="V10" s="1"/>
      <c r="W10" s="1"/>
      <c r="X10" s="1"/>
    </row>
    <row r="11" spans="1:24" ht="12.75">
      <c r="A11" s="2"/>
      <c r="B11" s="4"/>
      <c r="C11" s="4"/>
      <c r="D11" s="4"/>
      <c r="E11" s="5"/>
      <c r="F11" s="6"/>
      <c r="G11" s="5"/>
      <c r="H11" s="6"/>
      <c r="I11" s="5"/>
      <c r="J11" s="6"/>
      <c r="K11" s="7"/>
      <c r="L11" s="6"/>
      <c r="M11" s="8"/>
      <c r="N11" s="6"/>
      <c r="O11" s="9"/>
      <c r="P11" s="10"/>
      <c r="Q11" s="18"/>
      <c r="R11" s="6"/>
      <c r="S11" s="11">
        <f>SUM(S6:S10)-MIN(S6:S10)</f>
        <v>4629.864191071079</v>
      </c>
      <c r="U11" s="1"/>
      <c r="V11" s="1"/>
      <c r="W11" s="1"/>
      <c r="X11" s="1"/>
    </row>
    <row r="12" spans="1:24" ht="12.75">
      <c r="A12" s="15"/>
      <c r="B12" s="13"/>
      <c r="C12" s="13"/>
      <c r="D12" s="13"/>
      <c r="E12" s="14"/>
      <c r="F12" s="7"/>
      <c r="G12" s="14"/>
      <c r="H12" s="7"/>
      <c r="I12" s="14"/>
      <c r="J12" s="7"/>
      <c r="K12" s="7"/>
      <c r="L12" s="7"/>
      <c r="M12" s="13"/>
      <c r="N12" s="7"/>
      <c r="O12" s="9"/>
      <c r="P12" s="10"/>
      <c r="Q12" s="19"/>
      <c r="R12" s="7"/>
      <c r="S12" s="10"/>
      <c r="U12" s="1"/>
      <c r="V12" s="1"/>
      <c r="W12" s="1"/>
      <c r="X12" s="1"/>
    </row>
    <row r="13" spans="1:19" ht="12.75">
      <c r="A13" s="2"/>
      <c r="B13" s="4" t="s">
        <v>71</v>
      </c>
      <c r="C13" s="4">
        <v>2002</v>
      </c>
      <c r="D13" s="4" t="s">
        <v>15</v>
      </c>
      <c r="E13" s="5">
        <v>0</v>
      </c>
      <c r="F13" s="6">
        <f>IF(E13&lt;1.5,,IF(E13&lt;1.5,,SUM(56.0211*(POWER((E13-1.5),1.05)))))</f>
        <v>0</v>
      </c>
      <c r="G13" s="5">
        <v>33.6</v>
      </c>
      <c r="H13" s="6">
        <f>IF(G13&lt;8,,IF(G13&lt;8,,SUM(7.86*(POWER((G13-8),1.1)))))</f>
        <v>278.2828919062805</v>
      </c>
      <c r="I13" s="5">
        <v>9.68</v>
      </c>
      <c r="J13" s="6">
        <f>IF(I13&lt;0.1,,IF(I13&gt;13,,SUM(46.0849*(POWER((13-I13),1.81)))))</f>
        <v>404.4069223737867</v>
      </c>
      <c r="K13" s="7">
        <v>0</v>
      </c>
      <c r="L13" s="6">
        <f>IF(K13&lt;75,,IF(K13&lt;75,,SUM(1.84523*(POWER((K13-75),1.348)))))</f>
        <v>0</v>
      </c>
      <c r="M13" s="8">
        <v>395</v>
      </c>
      <c r="N13" s="6">
        <f>IF(M13&lt;210,,IF(M13&lt;210,,SUM(0.188807*(POWER((M13-210),1.41)))))</f>
        <v>296.9820691279459</v>
      </c>
      <c r="O13" s="9">
        <v>3</v>
      </c>
      <c r="P13" s="10" t="s">
        <v>9</v>
      </c>
      <c r="Q13" s="18">
        <v>4.34</v>
      </c>
      <c r="R13" s="6">
        <f>IF((O13*60+Q13)&lt;0.1,,IF((O13*60+Q13)&gt;254,,SUM(0.11193*(POWER((254-(O13*60+Q13)),1.88)))))</f>
        <v>326.4039664082591</v>
      </c>
      <c r="S13" s="11">
        <f>SUM(F13,H13,J13,L13,N13,R13)</f>
        <v>1306.0758498162722</v>
      </c>
    </row>
    <row r="14" spans="1:19" ht="12.75">
      <c r="A14" s="2"/>
      <c r="B14" s="4" t="s">
        <v>72</v>
      </c>
      <c r="C14" s="4">
        <v>2002</v>
      </c>
      <c r="D14" s="4" t="s">
        <v>15</v>
      </c>
      <c r="E14" s="5">
        <v>0</v>
      </c>
      <c r="F14" s="6">
        <f>IF(E14&lt;1.5,,IF(E14&lt;1.5,,SUM(56.0211*(POWER((E14-1.5),1.05)))))</f>
        <v>0</v>
      </c>
      <c r="G14" s="5">
        <v>28.94</v>
      </c>
      <c r="H14" s="6">
        <f>IF(G14&lt;8,,IF(G14&lt;8,,SUM(7.86*(POWER((G14-8),1.1)))))</f>
        <v>223.09862369794885</v>
      </c>
      <c r="I14" s="5">
        <v>10.38</v>
      </c>
      <c r="J14" s="6">
        <f>IF(I14&lt;0.1,,IF(I14&gt;13,,SUM(46.0849*(POWER((13-I14),1.81)))))</f>
        <v>263.4413763829849</v>
      </c>
      <c r="K14" s="7">
        <v>134</v>
      </c>
      <c r="L14" s="6">
        <f>IF(K14&lt;75,,IF(K14&lt;75,,SUM(1.84523*(POWER((K14-75),1.348)))))</f>
        <v>449.94457357924773</v>
      </c>
      <c r="M14" s="8">
        <v>0</v>
      </c>
      <c r="N14" s="6">
        <f>IF(M14&lt;210,,IF(M14&lt;210,,SUM(0.188807*(POWER((M14-210),1.41)))))</f>
        <v>0</v>
      </c>
      <c r="O14" s="9">
        <v>3</v>
      </c>
      <c r="P14" s="10" t="s">
        <v>9</v>
      </c>
      <c r="Q14" s="18">
        <v>0.37</v>
      </c>
      <c r="R14" s="6">
        <f>IF((O14*60+Q14)&lt;0.1,,IF((O14*60+Q14)&gt;254,,SUM(0.11193*(POWER((254-(O14*60+Q14)),1.88)))))</f>
        <v>362.250946311918</v>
      </c>
      <c r="S14" s="11">
        <f>SUM(F14,H14,J14,L14,N14,R14)</f>
        <v>1298.7355199720996</v>
      </c>
    </row>
    <row r="15" spans="1:19" ht="12.75">
      <c r="A15" s="2">
        <v>1</v>
      </c>
      <c r="B15" s="4" t="s">
        <v>73</v>
      </c>
      <c r="C15" s="4">
        <v>2002</v>
      </c>
      <c r="D15" s="4" t="s">
        <v>15</v>
      </c>
      <c r="E15" s="5">
        <v>7.04</v>
      </c>
      <c r="F15" s="6">
        <f>IF(E15&lt;1.5,,IF(E15&lt;1.5,,SUM(56.0211*(POWER((E15-1.5),1.05)))))</f>
        <v>338.0935496432784</v>
      </c>
      <c r="G15" s="5">
        <v>0</v>
      </c>
      <c r="H15" s="6">
        <f>IF(G15&lt;8,,IF(G15&lt;8,,SUM(7.86*(POWER((G15-8),1.1)))))</f>
        <v>0</v>
      </c>
      <c r="I15" s="5">
        <v>8.92</v>
      </c>
      <c r="J15" s="6">
        <f>IF(I15&lt;0.1,,IF(I15&gt;13,,SUM(46.0849*(POWER((13-I15),1.81)))))</f>
        <v>587.2912692891994</v>
      </c>
      <c r="K15" s="7">
        <v>146</v>
      </c>
      <c r="L15" s="6">
        <f>IF(K15&lt;75,,IF(K15&lt;75,,SUM(1.84523*(POWER((K15-75),1.348)))))</f>
        <v>577.4930485734375</v>
      </c>
      <c r="M15" s="8">
        <v>0</v>
      </c>
      <c r="N15" s="6">
        <f>IF(M15&lt;210,,IF(M15&lt;210,,SUM(0.188807*(POWER((M15-210),1.41)))))</f>
        <v>0</v>
      </c>
      <c r="O15" s="9">
        <v>2</v>
      </c>
      <c r="P15" s="10" t="s">
        <v>9</v>
      </c>
      <c r="Q15" s="18">
        <v>49.88</v>
      </c>
      <c r="R15" s="6">
        <f>IF((O15*60+Q15)&lt;0.1,,IF((O15*60+Q15)&gt;254,,SUM(0.11193*(POWER((254-(O15*60+Q15)),1.88)))))</f>
        <v>465.32578654114076</v>
      </c>
      <c r="S15" s="11">
        <f>SUM(F15,H15,J15,L15,N15,R15)</f>
        <v>1968.203654047056</v>
      </c>
    </row>
    <row r="16" spans="1:19" ht="12.75">
      <c r="A16" s="2"/>
      <c r="B16" s="4" t="s">
        <v>74</v>
      </c>
      <c r="C16" s="4">
        <v>2002</v>
      </c>
      <c r="D16" s="4" t="s">
        <v>15</v>
      </c>
      <c r="E16" s="5">
        <v>7.6</v>
      </c>
      <c r="F16" s="6">
        <f>IF(E16&lt;1.5,,IF(E16&lt;1.5,,SUM(56.0211*(POWER((E16-1.5),1.05)))))</f>
        <v>374.0657616407646</v>
      </c>
      <c r="G16" s="5">
        <v>0</v>
      </c>
      <c r="H16" s="6">
        <f>IF(G16&lt;8,,IF(G16&lt;8,,SUM(7.86*(POWER((G16-8),1.1)))))</f>
        <v>0</v>
      </c>
      <c r="I16" s="5">
        <v>9.44</v>
      </c>
      <c r="J16" s="6">
        <f>IF(I16&lt;0.1,,IF(I16&gt;13,,SUM(46.0849*(POWER((13-I16),1.81)))))</f>
        <v>458.8631115868066</v>
      </c>
      <c r="K16" s="7">
        <v>122</v>
      </c>
      <c r="L16" s="6">
        <f>IF(K16&lt;75,,IF(K16&lt;75,,SUM(1.84523*(POWER((K16-75),1.348)))))</f>
        <v>331.1604158723432</v>
      </c>
      <c r="M16" s="8">
        <v>0</v>
      </c>
      <c r="N16" s="6">
        <f>IF(M16&lt;210,,IF(M16&lt;210,,SUM(0.188807*(POWER((M16-210),1.41)))))</f>
        <v>0</v>
      </c>
      <c r="O16" s="9">
        <v>2</v>
      </c>
      <c r="P16" s="10" t="s">
        <v>9</v>
      </c>
      <c r="Q16" s="18">
        <v>56.89</v>
      </c>
      <c r="R16" s="6">
        <f>IF((O16*60+Q16)&lt;0.1,,IF((O16*60+Q16)&gt;254,,SUM(0.11193*(POWER((254-(O16*60+Q16)),1.88)))))</f>
        <v>395.10691048983585</v>
      </c>
      <c r="S16" s="11">
        <f>SUM(F16,H16,J16,L16,N16,R16)</f>
        <v>1559.1961995897502</v>
      </c>
    </row>
    <row r="17" spans="1:19" ht="12.75">
      <c r="A17" s="2"/>
      <c r="B17" s="4" t="s">
        <v>75</v>
      </c>
      <c r="C17" s="4">
        <v>2002</v>
      </c>
      <c r="D17" s="4" t="s">
        <v>15</v>
      </c>
      <c r="E17" s="5">
        <v>8.27</v>
      </c>
      <c r="F17" s="6">
        <f>IF(E17&lt;1.5,,IF(E17&lt;1.5,,SUM(56.0211*(POWER((E17-1.5),1.05)))))</f>
        <v>417.3205146202061</v>
      </c>
      <c r="G17" s="5">
        <v>0</v>
      </c>
      <c r="H17" s="6">
        <f>IF(G17&lt;8,,IF(G17&lt;8,,SUM(7.86*(POWER((G17-8),1.1)))))</f>
        <v>0</v>
      </c>
      <c r="I17" s="5">
        <v>9.48</v>
      </c>
      <c r="J17" s="6">
        <f>IF(I17&lt;0.1,,IF(I17&gt;13,,SUM(46.0849*(POWER((13-I17),1.81)))))</f>
        <v>449.5736722643281</v>
      </c>
      <c r="K17" s="7">
        <v>0</v>
      </c>
      <c r="L17" s="6">
        <f>IF(K17&lt;75,,IF(K17&lt;75,,SUM(1.84523*(POWER((K17-75),1.348)))))</f>
        <v>0</v>
      </c>
      <c r="M17" s="8">
        <v>429</v>
      </c>
      <c r="N17" s="6">
        <f>IF(M17&lt;210,,IF(M17&lt;210,,SUM(0.188807*(POWER((M17-210),1.41)))))</f>
        <v>376.742220888972</v>
      </c>
      <c r="O17" s="9">
        <v>3</v>
      </c>
      <c r="P17" s="10" t="s">
        <v>9</v>
      </c>
      <c r="Q17" s="18">
        <v>10.11</v>
      </c>
      <c r="R17" s="6">
        <f>IF((O17*60+Q17)&lt;0.1,,IF((O17*60+Q17)&gt;254,,SUM(0.11193*(POWER((254-(O17*60+Q17)),1.88)))))</f>
        <v>277.4344151894704</v>
      </c>
      <c r="S17" s="11">
        <f>SUM(F17,H17,J17,L17,N17,R17)</f>
        <v>1521.0708229629765</v>
      </c>
    </row>
    <row r="18" spans="1:19" ht="12.75">
      <c r="A18" s="2"/>
      <c r="B18" s="4"/>
      <c r="C18" s="4"/>
      <c r="D18" s="4"/>
      <c r="E18" s="5"/>
      <c r="F18" s="6"/>
      <c r="G18" s="5"/>
      <c r="H18" s="6"/>
      <c r="I18" s="5"/>
      <c r="J18" s="6"/>
      <c r="K18" s="7"/>
      <c r="L18" s="6"/>
      <c r="M18" s="8"/>
      <c r="N18" s="6"/>
      <c r="O18" s="9"/>
      <c r="P18" s="10"/>
      <c r="Q18" s="18"/>
      <c r="R18" s="6"/>
      <c r="S18" s="11">
        <f>SUM(S13:S17)-MIN(S13:S17)</f>
        <v>6354.546526416055</v>
      </c>
    </row>
    <row r="19" spans="1:19" ht="12.75">
      <c r="A19" s="15"/>
      <c r="B19" s="13"/>
      <c r="C19" s="13"/>
      <c r="D19" s="13"/>
      <c r="E19" s="14"/>
      <c r="F19" s="7"/>
      <c r="G19" s="14"/>
      <c r="H19" s="7"/>
      <c r="I19" s="14"/>
      <c r="J19" s="7"/>
      <c r="K19" s="7"/>
      <c r="L19" s="7"/>
      <c r="M19" s="13"/>
      <c r="N19" s="7"/>
      <c r="O19" s="9"/>
      <c r="P19" s="10"/>
      <c r="Q19" s="19"/>
      <c r="R19" s="7"/>
      <c r="S19" s="10"/>
    </row>
    <row r="20" spans="1:19" ht="12.75">
      <c r="A20" s="2"/>
      <c r="B20" s="4" t="s">
        <v>76</v>
      </c>
      <c r="C20" s="4">
        <v>2001</v>
      </c>
      <c r="D20" s="4" t="s">
        <v>30</v>
      </c>
      <c r="E20" s="5">
        <v>7.49</v>
      </c>
      <c r="F20" s="6">
        <f>IF(E20&lt;1.5,,IF(E20&lt;1.5,,SUM(56.0211*(POWER((E20-1.5),1.05)))))</f>
        <v>366.98625249719436</v>
      </c>
      <c r="G20" s="5">
        <v>0</v>
      </c>
      <c r="H20" s="6">
        <f>IF(G20&lt;8,,IF(G20&lt;8,,SUM(7.86*(POWER((G20-8),1.1)))))</f>
        <v>0</v>
      </c>
      <c r="I20" s="5">
        <v>9.49</v>
      </c>
      <c r="J20" s="6">
        <f>IF(I20&lt;0.1,,IF(I20&gt;13,,SUM(46.0849*(POWER((13-I20),1.81)))))</f>
        <v>447.2646042863242</v>
      </c>
      <c r="K20" s="7">
        <v>0</v>
      </c>
      <c r="L20" s="6">
        <f>IF(K20&lt;75,,IF(K20&lt;75,,SUM(1.84523*(POWER((K20-75),1.348)))))</f>
        <v>0</v>
      </c>
      <c r="M20" s="8">
        <v>484</v>
      </c>
      <c r="N20" s="6">
        <f>IF(M20&lt;210,,IF(M20&lt;210,,SUM(0.188807*(POWER((M20-210),1.41)))))</f>
        <v>516.7094272915451</v>
      </c>
      <c r="O20" s="9">
        <v>3</v>
      </c>
      <c r="P20" s="10" t="s">
        <v>9</v>
      </c>
      <c r="Q20" s="18">
        <v>8.17</v>
      </c>
      <c r="R20" s="6">
        <f>IF((O20*60+Q20)&lt;0.1,,IF((O20*60+Q20)&gt;254,,SUM(0.11193*(POWER((254-(O20*60+Q20)),1.88)))))</f>
        <v>293.4832713386126</v>
      </c>
      <c r="S20" s="11">
        <f>SUM(F20,H20,J20,L20,N20,R20)</f>
        <v>1624.4435554136762</v>
      </c>
    </row>
    <row r="21" spans="1:19" ht="12.75">
      <c r="A21" s="2"/>
      <c r="B21" s="4" t="s">
        <v>77</v>
      </c>
      <c r="C21" s="4">
        <v>2003</v>
      </c>
      <c r="D21" s="4" t="s">
        <v>30</v>
      </c>
      <c r="E21" s="5">
        <v>0</v>
      </c>
      <c r="F21" s="6">
        <f>IF(E21&lt;1.5,,IF(E21&lt;1.5,,SUM(56.0211*(POWER((E21-1.5),1.05)))))</f>
        <v>0</v>
      </c>
      <c r="G21" s="5">
        <v>26.4</v>
      </c>
      <c r="H21" s="6">
        <f>IF(G21&lt;8,,IF(G21&lt;8,,SUM(7.86*(POWER((G21-8),1.1)))))</f>
        <v>193.51834951671566</v>
      </c>
      <c r="I21" s="5">
        <v>9.58</v>
      </c>
      <c r="J21" s="6">
        <f>IF(I21&lt;0.1,,IF(I21&gt;13,,SUM(46.0849*(POWER((13-I21),1.81)))))</f>
        <v>426.72285244113635</v>
      </c>
      <c r="K21" s="7">
        <v>130</v>
      </c>
      <c r="L21" s="6">
        <f>IF(K21&lt;75,,IF(K21&lt;75,,SUM(1.84523*(POWER((K21-75),1.348)))))</f>
        <v>409.31665113934156</v>
      </c>
      <c r="M21" s="8">
        <v>0</v>
      </c>
      <c r="N21" s="6">
        <f>IF(M21&lt;210,,IF(M21&lt;210,,SUM(0.188807*(POWER((M21-210),1.41)))))</f>
        <v>0</v>
      </c>
      <c r="O21" s="9">
        <v>2</v>
      </c>
      <c r="P21" s="10" t="s">
        <v>9</v>
      </c>
      <c r="Q21" s="18">
        <v>45.79</v>
      </c>
      <c r="R21" s="6">
        <f>IF((O21*60+Q21)&lt;0.1,,IF((O21*60+Q21)&gt;254,,SUM(0.11193*(POWER((254-(O21*60+Q21)),1.88)))))</f>
        <v>508.7682596048451</v>
      </c>
      <c r="S21" s="11">
        <f>SUM(F21,H21,J21,L21,N21,R21)</f>
        <v>1538.3261127020387</v>
      </c>
    </row>
    <row r="22" spans="1:19" ht="12.75">
      <c r="A22" s="2">
        <v>2</v>
      </c>
      <c r="B22" s="4" t="s">
        <v>78</v>
      </c>
      <c r="C22" s="4">
        <v>2003</v>
      </c>
      <c r="D22" s="4" t="s">
        <v>30</v>
      </c>
      <c r="E22" s="5">
        <v>6.07</v>
      </c>
      <c r="F22" s="6">
        <f>IF(E22&lt;1.5,,IF(E22&lt;1.5,,SUM(56.0211*(POWER((E22-1.5),1.05)))))</f>
        <v>276.22541976169106</v>
      </c>
      <c r="G22" s="5">
        <v>0</v>
      </c>
      <c r="H22" s="6">
        <f>IF(G22&lt;8,,IF(G22&lt;8,,SUM(7.86*(POWER((G22-8),1.1)))))</f>
        <v>0</v>
      </c>
      <c r="I22" s="5">
        <v>10.81</v>
      </c>
      <c r="J22" s="6">
        <f>IF(I22&lt;0.1,,IF(I22&gt;13,,SUM(46.0849*(POWER((13-I22),1.81)))))</f>
        <v>190.44189632391823</v>
      </c>
      <c r="K22" s="7">
        <v>122</v>
      </c>
      <c r="L22" s="6">
        <f>IF(K22&lt;75,,IF(K22&lt;75,,SUM(1.84523*(POWER((K22-75),1.348)))))</f>
        <v>331.1604158723432</v>
      </c>
      <c r="M22" s="8">
        <v>0</v>
      </c>
      <c r="N22" s="6">
        <f>IF(M22&lt;210,,IF(M22&lt;210,,SUM(0.188807*(POWER((M22-210),1.41)))))</f>
        <v>0</v>
      </c>
      <c r="O22" s="9">
        <v>3</v>
      </c>
      <c r="P22" s="10" t="s">
        <v>9</v>
      </c>
      <c r="Q22" s="18">
        <v>13.62</v>
      </c>
      <c r="R22" s="6">
        <f>IF((O22*60+Q22)&lt;0.1,,IF((O22*60+Q22)&gt;254,,SUM(0.11193*(POWER((254-(O22*60+Q22)),1.88)))))</f>
        <v>249.47414799259002</v>
      </c>
      <c r="S22" s="11">
        <f>SUM(F22,H22,J22,L22,N22,R22)</f>
        <v>1047.3018799505426</v>
      </c>
    </row>
    <row r="23" spans="1:19" ht="12.75">
      <c r="A23" s="2"/>
      <c r="B23" s="4" t="s">
        <v>79</v>
      </c>
      <c r="C23" s="4">
        <v>2003</v>
      </c>
      <c r="D23" s="4" t="s">
        <v>30</v>
      </c>
      <c r="E23" s="5">
        <v>6.61</v>
      </c>
      <c r="F23" s="6">
        <f>IF(E23&lt;1.5,,IF(E23&lt;1.5,,SUM(56.0211*(POWER((E23-1.5),1.05)))))</f>
        <v>310.59436862312043</v>
      </c>
      <c r="G23" s="5">
        <v>0</v>
      </c>
      <c r="H23" s="6">
        <f>IF(G23&lt;8,,IF(G23&lt;8,,SUM(7.86*(POWER((G23-8),1.1)))))</f>
        <v>0</v>
      </c>
      <c r="I23" s="5">
        <v>9.98</v>
      </c>
      <c r="J23" s="6">
        <f>IF(I23&lt;0.1,,IF(I23&gt;13,,SUM(46.0849*(POWER((13-I23),1.81)))))</f>
        <v>340.69928033435184</v>
      </c>
      <c r="K23" s="7">
        <v>126</v>
      </c>
      <c r="L23" s="6">
        <f>IF(K23&lt;75,,IF(K23&lt;75,,SUM(1.84523*(POWER((K23-75),1.348)))))</f>
        <v>369.70481276350023</v>
      </c>
      <c r="M23" s="8">
        <v>0</v>
      </c>
      <c r="N23" s="6">
        <f>IF(M23&lt;210,,IF(M23&lt;210,,SUM(0.188807*(POWER((M23-210),1.41)))))</f>
        <v>0</v>
      </c>
      <c r="O23" s="9">
        <v>3</v>
      </c>
      <c r="P23" s="10" t="s">
        <v>80</v>
      </c>
      <c r="Q23" s="18">
        <v>9.02</v>
      </c>
      <c r="R23" s="6">
        <f>IF((O23*60+Q23)&lt;0.1,,IF((O23*60+Q23)&gt;254,,SUM(0.11193*(POWER((254-(O23*60+Q23)),1.88)))))</f>
        <v>286.39956429587056</v>
      </c>
      <c r="S23" s="11">
        <f>SUM(F23,H23,J23,L23,N23,R23)</f>
        <v>1307.398026016843</v>
      </c>
    </row>
    <row r="24" spans="1:19" ht="12.75">
      <c r="A24" s="2"/>
      <c r="B24" s="4" t="s">
        <v>81</v>
      </c>
      <c r="C24" s="4">
        <v>2003</v>
      </c>
      <c r="D24" s="4" t="s">
        <v>30</v>
      </c>
      <c r="E24" s="5">
        <v>0</v>
      </c>
      <c r="F24" s="6">
        <f>IF(E24&lt;1.5,,IF(E24&lt;1.5,,SUM(56.0211*(POWER((E24-1.5),1.05)))))</f>
        <v>0</v>
      </c>
      <c r="G24" s="5">
        <v>23.84</v>
      </c>
      <c r="H24" s="6">
        <f>IF(G24&lt;8,,IF(G24&lt;8,,SUM(7.86*(POWER((G24-8),1.1)))))</f>
        <v>164.11687582369743</v>
      </c>
      <c r="I24" s="5">
        <v>10.16</v>
      </c>
      <c r="J24" s="6">
        <f>IF(I24&lt;0.1,,IF(I24&gt;13,,SUM(46.0849*(POWER((13-I24),1.81)))))</f>
        <v>304.83501077797365</v>
      </c>
      <c r="K24" s="7">
        <v>0</v>
      </c>
      <c r="L24" s="6">
        <f>IF(K24&lt;75,,IF(K24&lt;75,,SUM(1.84523*(POWER((K24-75),1.348)))))</f>
        <v>0</v>
      </c>
      <c r="M24" s="8">
        <v>331</v>
      </c>
      <c r="N24" s="6">
        <f>IF(M24&lt;210,,IF(M24&lt;210,,SUM(0.188807*(POWER((M24-210),1.41)))))</f>
        <v>163.20951109570169</v>
      </c>
      <c r="O24" s="9">
        <v>3</v>
      </c>
      <c r="P24" s="10" t="s">
        <v>9</v>
      </c>
      <c r="Q24" s="18">
        <v>51.47</v>
      </c>
      <c r="R24" s="6">
        <f>IF((O24*60+Q24)&lt;0.1,,IF((O24*60+Q24)&gt;254,,SUM(0.11193*(POWER((254-(O24*60+Q24)),1.88)))))</f>
        <v>39.096469753233016</v>
      </c>
      <c r="S24" s="11">
        <f>SUM(F24,H24,J24,L24,N24,R24)</f>
        <v>671.2578674506058</v>
      </c>
    </row>
    <row r="25" spans="1:19" ht="12.75">
      <c r="A25" s="2"/>
      <c r="B25" s="4"/>
      <c r="C25" s="4"/>
      <c r="D25" s="4"/>
      <c r="E25" s="5"/>
      <c r="F25" s="6"/>
      <c r="G25" s="5"/>
      <c r="H25" s="6"/>
      <c r="I25" s="5"/>
      <c r="J25" s="6"/>
      <c r="K25" s="7"/>
      <c r="L25" s="6"/>
      <c r="M25" s="8"/>
      <c r="N25" s="6"/>
      <c r="O25" s="9"/>
      <c r="P25" s="10"/>
      <c r="Q25" s="18"/>
      <c r="R25" s="6"/>
      <c r="S25" s="11">
        <f>SUM(S20:S24)-MIN(S20:S24)</f>
        <v>5517.4695740831</v>
      </c>
    </row>
    <row r="26" spans="1:19" ht="12.75">
      <c r="A26" s="15"/>
      <c r="B26" s="13"/>
      <c r="C26" s="13"/>
      <c r="D26" s="13"/>
      <c r="E26" s="14"/>
      <c r="F26" s="7"/>
      <c r="G26" s="14"/>
      <c r="H26" s="7"/>
      <c r="I26" s="14"/>
      <c r="J26" s="7"/>
      <c r="K26" s="7"/>
      <c r="L26" s="7"/>
      <c r="M26" s="13"/>
      <c r="N26" s="7"/>
      <c r="O26" s="9"/>
      <c r="P26" s="10"/>
      <c r="Q26" s="19"/>
      <c r="R26" s="7"/>
      <c r="S26" s="10"/>
    </row>
    <row r="27" spans="1:19" ht="12.75">
      <c r="A27" s="2"/>
      <c r="B27" s="4" t="s">
        <v>82</v>
      </c>
      <c r="C27" s="4">
        <v>2002</v>
      </c>
      <c r="D27" s="4" t="s">
        <v>41</v>
      </c>
      <c r="E27" s="5">
        <v>0</v>
      </c>
      <c r="F27" s="6">
        <f>IF(E27&lt;1.5,,IF(E27&lt;1.5,,SUM(56.0211*(POWER((E27-1.5),1.05)))))</f>
        <v>0</v>
      </c>
      <c r="G27" s="5">
        <v>24.84</v>
      </c>
      <c r="H27" s="6">
        <f>IF(G27&lt;8,,IF(G27&lt;8,,SUM(7.86*(POWER((G27-8),1.1)))))</f>
        <v>175.5491948456814</v>
      </c>
      <c r="I27" s="5">
        <v>10.16</v>
      </c>
      <c r="J27" s="6">
        <f>IF(I27&lt;0.1,,IF(I27&gt;13,,SUM(46.0849*(POWER((13-I27),1.81)))))</f>
        <v>304.83501077797365</v>
      </c>
      <c r="K27" s="7">
        <v>0</v>
      </c>
      <c r="L27" s="6">
        <f>IF(K27&lt;75,,IF(K27&lt;75,,SUM(1.84523*(POWER((K27-75),1.348)))))</f>
        <v>0</v>
      </c>
      <c r="M27" s="8">
        <v>363</v>
      </c>
      <c r="N27" s="6">
        <f>IF(M27&lt;210,,IF(M27&lt;210,,SUM(0.188807*(POWER((M27-210),1.41)))))</f>
        <v>227.21291274034652</v>
      </c>
      <c r="O27" s="9">
        <v>3</v>
      </c>
      <c r="P27" s="10" t="s">
        <v>9</v>
      </c>
      <c r="Q27" s="18">
        <v>43.11</v>
      </c>
      <c r="R27" s="6">
        <f>IF((O27*60+Q27)&lt;0.1,,IF((O27*60+Q27)&gt;254,,SUM(0.11193*(POWER((254-(O27*60+Q27)),1.88)))))</f>
        <v>70.7626635030011</v>
      </c>
      <c r="S27" s="11">
        <f>SUM(F27,H27,J27,L27,N27,R27)</f>
        <v>778.3597818670027</v>
      </c>
    </row>
    <row r="28" spans="1:19" ht="12.75">
      <c r="A28" s="2"/>
      <c r="B28" s="4" t="s">
        <v>83</v>
      </c>
      <c r="C28" s="4">
        <v>2003</v>
      </c>
      <c r="D28" s="4" t="s">
        <v>41</v>
      </c>
      <c r="E28" s="5">
        <v>7.17</v>
      </c>
      <c r="F28" s="6">
        <f>IF(E28&lt;1.5,,IF(E28&lt;1.5,,SUM(56.0211*(POWER((E28-1.5),1.05)))))</f>
        <v>346.4286839464753</v>
      </c>
      <c r="G28" s="5">
        <v>0</v>
      </c>
      <c r="H28" s="6">
        <f>IF(G28&lt;8,,IF(G28&lt;8,,SUM(7.86*(POWER((G28-8),1.1)))))</f>
        <v>0</v>
      </c>
      <c r="I28" s="5">
        <v>9.85</v>
      </c>
      <c r="J28" s="6">
        <f>IF(I28&lt;0.1,,IF(I28&gt;13,,SUM(46.0849*(POWER((13-I28),1.81)))))</f>
        <v>367.70602991341053</v>
      </c>
      <c r="K28" s="7">
        <v>126</v>
      </c>
      <c r="L28" s="6">
        <f>IF(K28&lt;75,,IF(K28&lt;75,,SUM(1.84523*(POWER((K28-75),1.348)))))</f>
        <v>369.70481276350023</v>
      </c>
      <c r="M28" s="8">
        <v>0</v>
      </c>
      <c r="N28" s="6">
        <f>IF(M28&lt;210,,IF(M28&lt;210,,SUM(0.188807*(POWER((M28-210),1.41)))))</f>
        <v>0</v>
      </c>
      <c r="O28" s="9">
        <v>3</v>
      </c>
      <c r="P28" s="10" t="s">
        <v>9</v>
      </c>
      <c r="Q28" s="18">
        <v>24.67</v>
      </c>
      <c r="R28" s="6">
        <f>IF((O28*60+Q28)&lt;0.1,,IF((O28*60+Q28)&gt;254,,SUM(0.11193*(POWER((254-(O28*60+Q28)),1.88)))))</f>
        <v>170.60643217172466</v>
      </c>
      <c r="S28" s="11">
        <f>SUM(F28,H28,J28,L28,N28,R28)</f>
        <v>1254.4459587951108</v>
      </c>
    </row>
    <row r="29" spans="1:19" ht="12.75">
      <c r="A29" s="2">
        <v>4</v>
      </c>
      <c r="B29" s="4" t="s">
        <v>84</v>
      </c>
      <c r="C29" s="4">
        <v>2002</v>
      </c>
      <c r="D29" s="4" t="s">
        <v>41</v>
      </c>
      <c r="E29" s="5">
        <v>6.73</v>
      </c>
      <c r="F29" s="6">
        <f>IF(E29&lt;1.5,,IF(E29&lt;1.5,,SUM(56.0211*(POWER((E29-1.5),1.05)))))</f>
        <v>318.2573230252423</v>
      </c>
      <c r="G29" s="5">
        <v>0</v>
      </c>
      <c r="H29" s="6">
        <f>IF(G29&lt;8,,IF(G29&lt;8,,SUM(7.86*(POWER((G29-8),1.1)))))</f>
        <v>0</v>
      </c>
      <c r="I29" s="5">
        <v>11.08</v>
      </c>
      <c r="J29" s="6">
        <f>IF(I29&lt;0.1,,IF(I29&gt;13,,SUM(46.0849*(POWER((13-I29),1.81)))))</f>
        <v>150.08381943658515</v>
      </c>
      <c r="K29" s="7">
        <v>114</v>
      </c>
      <c r="L29" s="6">
        <f>IF(K29&lt;75,,IF(K29&lt;75,,SUM(1.84523*(POWER((K29-75),1.348)))))</f>
        <v>257.51681783517006</v>
      </c>
      <c r="M29" s="8">
        <v>0</v>
      </c>
      <c r="N29" s="6">
        <f>IF(M29&lt;210,,IF(M29&lt;210,,SUM(0.188807*(POWER((M29-210),1.41)))))</f>
        <v>0</v>
      </c>
      <c r="O29" s="9">
        <v>3</v>
      </c>
      <c r="P29" s="10" t="s">
        <v>9</v>
      </c>
      <c r="Q29" s="18">
        <v>21.86</v>
      </c>
      <c r="R29" s="6">
        <f>IF((O29*60+Q29)&lt;0.1,,IF((O29*60+Q29)&gt;254,,SUM(0.11193*(POWER((254-(O29*60+Q29)),1.88)))))</f>
        <v>189.33374889320433</v>
      </c>
      <c r="S29" s="11">
        <f>SUM(F29,H29,J29,L29,N29,R29)</f>
        <v>915.1917091902018</v>
      </c>
    </row>
    <row r="30" spans="1:19" ht="12.75">
      <c r="A30" s="2"/>
      <c r="B30" s="4" t="s">
        <v>85</v>
      </c>
      <c r="C30" s="4">
        <v>2001</v>
      </c>
      <c r="D30" s="4" t="s">
        <v>41</v>
      </c>
      <c r="E30" s="5">
        <v>0</v>
      </c>
      <c r="F30" s="6">
        <f>IF(E30&lt;1.5,,IF(E30&lt;1.5,,SUM(56.0211*(POWER((E30-1.5),1.05)))))</f>
        <v>0</v>
      </c>
      <c r="G30" s="5">
        <v>27.98</v>
      </c>
      <c r="H30" s="6">
        <f>IF(G30&lt;8,,IF(G30&lt;8,,SUM(7.86*(POWER((G30-8),1.1)))))</f>
        <v>211.87395733366546</v>
      </c>
      <c r="I30" s="5">
        <v>10.83</v>
      </c>
      <c r="J30" s="6">
        <f>IF(I30&lt;0.1,,IF(I30&gt;13,,SUM(46.0849*(POWER((13-I30),1.81)))))</f>
        <v>187.30560248143738</v>
      </c>
      <c r="K30" s="7">
        <v>0</v>
      </c>
      <c r="L30" s="6">
        <f>IF(K30&lt;75,,IF(K30&lt;75,,SUM(1.84523*(POWER((K30-75),1.348)))))</f>
        <v>0</v>
      </c>
      <c r="M30" s="8">
        <v>373</v>
      </c>
      <c r="N30" s="6">
        <f>IF(M30&lt;210,,IF(M30&lt;210,,SUM(0.188807*(POWER((M30-210),1.41)))))</f>
        <v>248.42918458873058</v>
      </c>
      <c r="O30" s="9">
        <v>3</v>
      </c>
      <c r="P30" s="10" t="s">
        <v>9</v>
      </c>
      <c r="Q30" s="18">
        <v>43.93</v>
      </c>
      <c r="R30" s="6">
        <f>IF((O30*60+Q30)&lt;0.1,,IF((O30*60+Q30)&gt;254,,SUM(0.11193*(POWER((254-(O30*60+Q30)),1.88)))))</f>
        <v>67.27246611243528</v>
      </c>
      <c r="S30" s="11">
        <f>SUM(F30,H30,J30,L30,N30,R30)</f>
        <v>714.8812105162687</v>
      </c>
    </row>
    <row r="31" spans="1:19" ht="12.75">
      <c r="A31" s="2"/>
      <c r="B31" s="4"/>
      <c r="C31" s="4"/>
      <c r="D31" s="4"/>
      <c r="E31" s="5"/>
      <c r="F31" s="6">
        <f>IF(E31&lt;1.5,,IF(E31&lt;1.5,,SUM(56.0211*(POWER((E31-1.5),1.05)))))</f>
        <v>0</v>
      </c>
      <c r="G31" s="5"/>
      <c r="H31" s="6">
        <f>IF(G31&lt;8,,IF(G31&lt;8,,SUM(7.86*(POWER((G31-8),1.1)))))</f>
        <v>0</v>
      </c>
      <c r="I31" s="5"/>
      <c r="J31" s="6">
        <f>IF(I31&lt;0.1,,IF(I31&gt;13,,SUM(46.0849*(POWER((13-I31),1.81)))))</f>
        <v>0</v>
      </c>
      <c r="K31" s="7"/>
      <c r="L31" s="6">
        <f>IF(K31&lt;75,,IF(K31&lt;75,,SUM(1.84523*(POWER((K31-75),1.348)))))</f>
        <v>0</v>
      </c>
      <c r="M31" s="8"/>
      <c r="N31" s="6">
        <f>IF(M31&lt;210,,IF(M31&lt;210,,SUM(0.188807*(POWER((M31-210),1.41)))))</f>
        <v>0</v>
      </c>
      <c r="O31" s="9"/>
      <c r="P31" s="10" t="s">
        <v>9</v>
      </c>
      <c r="Q31" s="18"/>
      <c r="R31" s="6">
        <f>IF((O31*60+Q31)&lt;0.1,,IF((O31*60+Q31)&gt;254,,SUM(0.11193*(POWER((254-(O31*60+Q31)),1.88)))))</f>
        <v>0</v>
      </c>
      <c r="S31" s="11">
        <f>SUM(F31,H31,J31,L31,N31,R31)</f>
        <v>0</v>
      </c>
    </row>
    <row r="32" spans="1:19" ht="12.75">
      <c r="A32" s="2"/>
      <c r="B32" s="4"/>
      <c r="C32" s="4"/>
      <c r="D32" s="4"/>
      <c r="E32" s="5"/>
      <c r="F32" s="6"/>
      <c r="G32" s="5"/>
      <c r="H32" s="6"/>
      <c r="I32" s="5"/>
      <c r="J32" s="6"/>
      <c r="K32" s="7"/>
      <c r="L32" s="6"/>
      <c r="M32" s="8"/>
      <c r="N32" s="6"/>
      <c r="O32" s="9"/>
      <c r="P32" s="10"/>
      <c r="Q32" s="18"/>
      <c r="R32" s="6"/>
      <c r="S32" s="11">
        <f>SUM(S27:S31)-MIN(S27:S31)</f>
        <v>3662.878660368584</v>
      </c>
    </row>
    <row r="33" spans="1:19" ht="12.75">
      <c r="A33" s="15"/>
      <c r="B33" s="13"/>
      <c r="C33" s="13"/>
      <c r="D33" s="13"/>
      <c r="E33" s="14"/>
      <c r="F33" s="7"/>
      <c r="G33" s="14"/>
      <c r="H33" s="7"/>
      <c r="I33" s="14"/>
      <c r="J33" s="7"/>
      <c r="K33" s="7"/>
      <c r="L33" s="7"/>
      <c r="M33" s="13"/>
      <c r="N33" s="7"/>
      <c r="O33" s="9"/>
      <c r="P33" s="10"/>
      <c r="Q33" s="19"/>
      <c r="R33" s="7"/>
      <c r="S33" s="10"/>
    </row>
    <row r="35" ht="12.75">
      <c r="B35" t="s">
        <v>86</v>
      </c>
    </row>
    <row r="37" spans="1:4" ht="12.75">
      <c r="A37" s="24" t="s">
        <v>10</v>
      </c>
      <c r="B37" s="24" t="s">
        <v>15</v>
      </c>
      <c r="C37" s="25">
        <v>6354.546526416055</v>
      </c>
      <c r="D37" s="25"/>
    </row>
    <row r="38" spans="1:4" ht="12.75">
      <c r="A38" t="s">
        <v>11</v>
      </c>
      <c r="B38" t="s">
        <v>30</v>
      </c>
      <c r="C38" s="26">
        <v>5517.4695740831</v>
      </c>
      <c r="D38" s="26"/>
    </row>
    <row r="39" spans="1:4" ht="12.75">
      <c r="A39" t="s">
        <v>12</v>
      </c>
      <c r="B39" t="s">
        <v>66</v>
      </c>
      <c r="C39" s="26">
        <v>4629.864191071079</v>
      </c>
      <c r="D39" s="26"/>
    </row>
    <row r="40" spans="1:4" ht="12.75">
      <c r="A40" t="s">
        <v>13</v>
      </c>
      <c r="B40" t="s">
        <v>41</v>
      </c>
      <c r="C40" s="26">
        <v>3662.878660368584</v>
      </c>
      <c r="D40" s="26"/>
    </row>
    <row r="41" ht="12.75">
      <c r="D41" s="26"/>
    </row>
    <row r="42" ht="12.75">
      <c r="D42" s="26"/>
    </row>
  </sheetData>
  <sheetProtection/>
  <mergeCells count="1">
    <mergeCell ref="O5:Q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1"/>
  <sheetViews>
    <sheetView tabSelected="1" zoomScalePageLayoutView="0" workbookViewId="0" topLeftCell="A4">
      <selection activeCell="A9" sqref="A9"/>
    </sheetView>
  </sheetViews>
  <sheetFormatPr defaultColWidth="9.00390625" defaultRowHeight="12.75"/>
  <cols>
    <col min="1" max="1" width="7.75390625" style="0" customWidth="1"/>
    <col min="2" max="2" width="18.375" style="0" customWidth="1"/>
    <col min="3" max="3" width="8.25390625" style="0" customWidth="1"/>
    <col min="4" max="4" width="16.25390625" style="0" customWidth="1"/>
    <col min="5" max="5" width="7.75390625" style="0" customWidth="1"/>
    <col min="6" max="6" width="5.625" style="0" customWidth="1"/>
    <col min="7" max="7" width="7.125" style="0" customWidth="1"/>
    <col min="8" max="9" width="5.625" style="0" customWidth="1"/>
    <col min="10" max="12" width="5.375" style="0" customWidth="1"/>
    <col min="13" max="13" width="6.375" style="0" customWidth="1"/>
    <col min="14" max="14" width="5.625" style="0" customWidth="1"/>
    <col min="15" max="15" width="3.00390625" style="0" customWidth="1"/>
    <col min="16" max="16" width="1.12109375" style="0" customWidth="1"/>
    <col min="17" max="17" width="5.875" style="17" customWidth="1"/>
    <col min="18" max="18" width="5.625" style="0" customWidth="1"/>
    <col min="19" max="19" width="9.00390625" style="0" customWidth="1"/>
    <col min="21" max="21" width="11.375" style="0" bestFit="1" customWidth="1"/>
  </cols>
  <sheetData>
    <row r="1" ht="23.25">
      <c r="A1" s="16"/>
    </row>
    <row r="2" ht="23.25">
      <c r="A2" s="16" t="s">
        <v>87</v>
      </c>
    </row>
    <row r="3" ht="15.75">
      <c r="A3" s="21" t="s">
        <v>18</v>
      </c>
    </row>
    <row r="5" spans="21:24" ht="12.75">
      <c r="U5" s="1"/>
      <c r="V5" s="1"/>
      <c r="W5" s="1"/>
      <c r="X5" s="1"/>
    </row>
    <row r="6" spans="1:24" ht="12.75">
      <c r="A6" s="39" t="s">
        <v>0</v>
      </c>
      <c r="B6" s="39" t="s">
        <v>1</v>
      </c>
      <c r="C6" s="39" t="s">
        <v>20</v>
      </c>
      <c r="D6" s="39" t="s">
        <v>2</v>
      </c>
      <c r="E6" s="39" t="s">
        <v>64</v>
      </c>
      <c r="F6" s="39" t="s">
        <v>3</v>
      </c>
      <c r="G6" s="39" t="s">
        <v>4</v>
      </c>
      <c r="H6" s="39" t="s">
        <v>3</v>
      </c>
      <c r="I6" s="39" t="s">
        <v>5</v>
      </c>
      <c r="J6" s="39" t="s">
        <v>3</v>
      </c>
      <c r="K6" s="39" t="s">
        <v>6</v>
      </c>
      <c r="L6" s="39" t="s">
        <v>3</v>
      </c>
      <c r="M6" s="39" t="s">
        <v>7</v>
      </c>
      <c r="N6" s="39" t="s">
        <v>3</v>
      </c>
      <c r="O6" s="40" t="s">
        <v>88</v>
      </c>
      <c r="P6" s="41"/>
      <c r="Q6" s="42"/>
      <c r="R6" s="39" t="s">
        <v>3</v>
      </c>
      <c r="S6" s="39" t="s">
        <v>8</v>
      </c>
      <c r="U6" s="3"/>
      <c r="V6" s="3"/>
      <c r="W6" s="3"/>
      <c r="X6" s="3"/>
    </row>
    <row r="7" spans="1:24" ht="12.75">
      <c r="A7" s="2"/>
      <c r="B7" s="44" t="s">
        <v>89</v>
      </c>
      <c r="C7" s="44">
        <v>2002</v>
      </c>
      <c r="D7" s="45" t="s">
        <v>66</v>
      </c>
      <c r="E7" s="5">
        <v>6.98</v>
      </c>
      <c r="F7" s="6">
        <f>IF(E7&lt;1.5,,IF(E7&lt;1.5,,SUM(51.39*(POWER((E7-1.5),1.05)))))</f>
        <v>306.61839366181187</v>
      </c>
      <c r="G7" s="5">
        <v>0</v>
      </c>
      <c r="H7" s="6">
        <f>IF(G7&lt;10,,IF(G7&lt;10,,SUM(5.33*(POWER((G7-10),1.1)))))</f>
        <v>0</v>
      </c>
      <c r="I7" s="5">
        <v>8.77</v>
      </c>
      <c r="J7" s="6">
        <f>IF(I7&lt;0.1,,IF(I7&gt;11.5,,SUM(58.015*(POWER((11.5-I7),1.81)))))</f>
        <v>357.26846802874815</v>
      </c>
      <c r="K7" s="7">
        <v>154</v>
      </c>
      <c r="L7" s="6">
        <f>IF(K7&lt;75,,IF(K7&lt;75,,SUM(0.8465*(POWER((K7-75),1.42)))))</f>
        <v>419.0418824722118</v>
      </c>
      <c r="M7" s="8">
        <v>0</v>
      </c>
      <c r="N7" s="6">
        <f>IF(M7&lt;220,,IF(M7&lt;220,,SUM(0.14354*(POWER((M7-220),1.4)))))</f>
        <v>0</v>
      </c>
      <c r="O7" s="9"/>
      <c r="P7" s="10" t="s">
        <v>9</v>
      </c>
      <c r="Q7" s="18"/>
      <c r="R7" s="6">
        <f>IF((O7*60+Q7)&lt;0.1,,IF((O7*60+Q7)&gt;305.5,,SUM(0.08713*(POWER((305.5-(O7*60+Q7)),1.85)))))</f>
        <v>0</v>
      </c>
      <c r="S7" s="11">
        <f>SUM(F7,H7,J7,L7,N7,R7)</f>
        <v>1082.9287441627716</v>
      </c>
      <c r="U7" s="3" t="s">
        <v>90</v>
      </c>
      <c r="V7" s="1"/>
      <c r="W7" s="1"/>
      <c r="X7" s="1"/>
    </row>
    <row r="8" spans="1:24" ht="12.75">
      <c r="A8" s="2"/>
      <c r="B8" s="44" t="s">
        <v>91</v>
      </c>
      <c r="C8" s="44">
        <v>2002</v>
      </c>
      <c r="D8" s="45" t="s">
        <v>66</v>
      </c>
      <c r="E8" s="5">
        <v>7.16</v>
      </c>
      <c r="F8" s="6">
        <f>IF(E8&lt;1.5,,IF(E8&lt;1.5,,SUM(51.39*(POWER((E8-1.5),1.05)))))</f>
        <v>317.201966033672</v>
      </c>
      <c r="G8" s="5">
        <v>0</v>
      </c>
      <c r="H8" s="6">
        <f>IF(G8&lt;10,,IF(G8&lt;10,,SUM(5.33*(POWER((G8-10),1.1)))))</f>
        <v>0</v>
      </c>
      <c r="I8" s="5">
        <v>8.65</v>
      </c>
      <c r="J8" s="6">
        <f>IF(I8&lt;0.1,,IF(I8&gt;11.5,,SUM(58.015*(POWER((11.5-I8),1.81)))))</f>
        <v>386.19753120620345</v>
      </c>
      <c r="K8" s="7">
        <v>0</v>
      </c>
      <c r="L8" s="6">
        <f>IF(K8&lt;75,,IF(K8&lt;75,,SUM(0.8465*(POWER((K8-75),1.42)))))</f>
        <v>0</v>
      </c>
      <c r="M8" s="8">
        <v>466</v>
      </c>
      <c r="N8" s="6">
        <f>IF(M8&lt;220,,IF(M8&lt;220,,SUM(0.14354*(POWER((M8-220),1.4)))))</f>
        <v>319.36115614980235</v>
      </c>
      <c r="O8" s="9">
        <v>4</v>
      </c>
      <c r="P8" s="10" t="s">
        <v>9</v>
      </c>
      <c r="Q8" s="18">
        <v>3.23</v>
      </c>
      <c r="R8" s="6">
        <f>IF((O8*60+Q8)&lt;0.1,,IF((O8*60+Q8)&gt;305.5,,SUM(0.08713*(POWER((305.5-(O8*60+Q8)),1.85)))))</f>
        <v>181.79570374475628</v>
      </c>
      <c r="S8" s="11">
        <f>SUM(F8,H8,J8,L8,N8,R8)</f>
        <v>1204.5563571344342</v>
      </c>
      <c r="U8" s="3"/>
      <c r="V8" s="1"/>
      <c r="W8" s="1"/>
      <c r="X8" s="1"/>
    </row>
    <row r="9" spans="1:24" ht="12.75">
      <c r="A9" s="2">
        <v>3</v>
      </c>
      <c r="B9" s="44" t="s">
        <v>92</v>
      </c>
      <c r="C9" s="44">
        <v>2002</v>
      </c>
      <c r="D9" s="45" t="s">
        <v>66</v>
      </c>
      <c r="E9" s="5">
        <v>8.87</v>
      </c>
      <c r="F9" s="6">
        <f>IF(E9&lt;1.5,,IF(E9&lt;1.5,,SUM(51.39*(POWER((E9-1.5),1.05)))))</f>
        <v>418.5231447721826</v>
      </c>
      <c r="G9" s="5">
        <v>0</v>
      </c>
      <c r="H9" s="6">
        <f>IF(G9&lt;10,,IF(G9&lt;10,,SUM(5.33*(POWER((G9-10),1.1)))))</f>
        <v>0</v>
      </c>
      <c r="I9" s="5">
        <v>8.13</v>
      </c>
      <c r="J9" s="6">
        <f>IF(I9&lt;0.1,,IF(I9&gt;11.5,,SUM(58.015*(POWER((11.5-I9),1.81)))))</f>
        <v>523.0586844329031</v>
      </c>
      <c r="K9" s="7">
        <v>0</v>
      </c>
      <c r="L9" s="6">
        <f>IF(K9&lt;75,,IF(K9&lt;75,,SUM(0.8465*(POWER((K9-75),1.42)))))</f>
        <v>0</v>
      </c>
      <c r="M9" s="8">
        <v>494</v>
      </c>
      <c r="N9" s="6">
        <f>IF(M9&lt;220,,IF(M9&lt;220,,SUM(0.14354*(POWER((M9-220),1.4)))))</f>
        <v>371.3844620797525</v>
      </c>
      <c r="O9" s="9">
        <v>3</v>
      </c>
      <c r="P9" s="10" t="s">
        <v>9</v>
      </c>
      <c r="Q9" s="18">
        <v>33.46</v>
      </c>
      <c r="R9" s="6">
        <f>IF((O9*60+Q9)&lt;0.1,,IF((O9*60+Q9)&gt;305.5,,SUM(0.08713*(POWER((305.5-(O9*60+Q9)),1.85)))))</f>
        <v>374.5626272021621</v>
      </c>
      <c r="S9" s="11">
        <f>SUM(F9,H9,J9,L9,N9,R9)</f>
        <v>1687.5289184870003</v>
      </c>
      <c r="U9" s="3"/>
      <c r="V9" s="1"/>
      <c r="W9" s="1"/>
      <c r="X9" s="1"/>
    </row>
    <row r="10" spans="1:24" ht="12.75">
      <c r="A10" s="2"/>
      <c r="B10" s="44" t="s">
        <v>93</v>
      </c>
      <c r="C10" s="44">
        <v>2002</v>
      </c>
      <c r="D10" s="45" t="s">
        <v>66</v>
      </c>
      <c r="E10" s="5">
        <v>0</v>
      </c>
      <c r="F10" s="6">
        <f>IF(E10&lt;1.5,,IF(E10&lt;1.5,,SUM(51.39*(POWER((E10-1.5),1.05)))))</f>
        <v>0</v>
      </c>
      <c r="G10" s="5">
        <v>53.7</v>
      </c>
      <c r="H10" s="6">
        <f>IF(G10&lt;10,,IF(G10&lt;10,,SUM(5.33*(POWER((G10-10),1.1)))))</f>
        <v>339.8261456431271</v>
      </c>
      <c r="I10" s="5">
        <v>9.76</v>
      </c>
      <c r="J10" s="6">
        <f>IF(I10&lt;0.1,,IF(I10&gt;11.5,,SUM(58.015*(POWER((11.5-I10),1.81)))))</f>
        <v>158.1009341403938</v>
      </c>
      <c r="K10" s="7">
        <v>130</v>
      </c>
      <c r="L10" s="6">
        <f>IF(K10&lt;75,,IF(K10&lt;75,,SUM(0.8465*(POWER((K10-75),1.42)))))</f>
        <v>250.57744780652234</v>
      </c>
      <c r="M10" s="8">
        <v>0</v>
      </c>
      <c r="N10" s="6">
        <f>IF(M10&lt;220,,IF(M10&lt;220,,SUM(0.14354*(POWER((M10-220),1.4)))))</f>
        <v>0</v>
      </c>
      <c r="O10" s="9">
        <v>3</v>
      </c>
      <c r="P10" s="10" t="s">
        <v>9</v>
      </c>
      <c r="Q10" s="18">
        <v>51.58</v>
      </c>
      <c r="R10" s="6">
        <f>IF((O10*60+Q10)&lt;0.1,,IF((O10*60+Q10)&gt;305.5,,SUM(0.08713*(POWER((305.5-(O10*60+Q10)),1.85)))))</f>
        <v>249.6763097232593</v>
      </c>
      <c r="S10" s="11">
        <f>SUM(F10,H10,J10,L10,N10,R10)</f>
        <v>998.1808373133026</v>
      </c>
      <c r="U10" s="3"/>
      <c r="V10" s="1"/>
      <c r="W10" s="1"/>
      <c r="X10" s="1"/>
    </row>
    <row r="11" spans="1:24" ht="12.75">
      <c r="A11" s="2"/>
      <c r="B11" s="44" t="s">
        <v>94</v>
      </c>
      <c r="C11" s="44">
        <v>2003</v>
      </c>
      <c r="D11" s="45" t="s">
        <v>66</v>
      </c>
      <c r="E11" s="5">
        <v>0</v>
      </c>
      <c r="F11" s="6">
        <f>IF(E11&lt;1.5,,IF(E11&lt;1.5,,SUM(51.39*(POWER((E11-1.5),1.05)))))</f>
        <v>0</v>
      </c>
      <c r="G11" s="5">
        <v>50.65</v>
      </c>
      <c r="H11" s="6">
        <f>IF(G11&lt;10,,IF(G11&lt;10,,SUM(5.33*(POWER((G11-10),1.1)))))</f>
        <v>313.82953545260017</v>
      </c>
      <c r="I11" s="5">
        <v>8.84</v>
      </c>
      <c r="J11" s="6">
        <f>IF(I11&lt;0.1,,IF(I11&gt;11.5,,SUM(58.015*(POWER((11.5-I11),1.81)))))</f>
        <v>340.8600150860714</v>
      </c>
      <c r="K11" s="7">
        <v>0</v>
      </c>
      <c r="L11" s="6">
        <f>IF(K11&lt;75,,IF(K11&lt;75,,SUM(0.8465*(POWER((K11-75),1.42)))))</f>
        <v>0</v>
      </c>
      <c r="M11" s="8">
        <v>437</v>
      </c>
      <c r="N11" s="6">
        <f>IF(M11&lt;220,,IF(M11&lt;220,,SUM(0.14354*(POWER((M11-220),1.4)))))</f>
        <v>267.92705428995777</v>
      </c>
      <c r="O11" s="9">
        <v>3</v>
      </c>
      <c r="P11" s="10" t="s">
        <v>9</v>
      </c>
      <c r="Q11" s="18">
        <v>37.29</v>
      </c>
      <c r="R11" s="6">
        <f>IF((O11*60+Q11)&lt;0.1,,IF((O11*60+Q11)&gt;305.5,,SUM(0.08713*(POWER((305.5-(O11*60+Q11)),1.85)))))</f>
        <v>346.2387609109643</v>
      </c>
      <c r="S11" s="11">
        <f>SUM(F11,H11,J11,L11,N11,R11)</f>
        <v>1268.8553657395937</v>
      </c>
      <c r="T11" s="26"/>
      <c r="U11" s="3"/>
      <c r="V11" s="1"/>
      <c r="W11" s="1"/>
      <c r="X11" s="1"/>
    </row>
    <row r="12" spans="1:24" ht="12.75">
      <c r="A12" s="2"/>
      <c r="B12" s="44"/>
      <c r="C12" s="44"/>
      <c r="D12" s="45"/>
      <c r="E12" s="5"/>
      <c r="F12" s="6"/>
      <c r="G12" s="5"/>
      <c r="H12" s="6"/>
      <c r="I12" s="5"/>
      <c r="J12" s="6"/>
      <c r="K12" s="7"/>
      <c r="L12" s="6"/>
      <c r="M12" s="8"/>
      <c r="N12" s="6"/>
      <c r="O12" s="9"/>
      <c r="P12" s="10"/>
      <c r="Q12" s="18"/>
      <c r="R12" s="6"/>
      <c r="S12" s="11">
        <f>SUM(S7:S11)-MIN(S7:S11)</f>
        <v>5243.8693855238</v>
      </c>
      <c r="T12" s="26"/>
      <c r="U12" s="31"/>
      <c r="V12" s="1"/>
      <c r="W12" s="1"/>
      <c r="X12" s="1"/>
    </row>
    <row r="13" spans="1:24" ht="12.75">
      <c r="A13" s="15"/>
      <c r="B13" s="13"/>
      <c r="C13" s="13"/>
      <c r="D13" s="43"/>
      <c r="E13" s="14"/>
      <c r="F13" s="7"/>
      <c r="G13" s="14"/>
      <c r="H13" s="7"/>
      <c r="I13" s="14"/>
      <c r="J13" s="7"/>
      <c r="K13" s="7"/>
      <c r="L13" s="7"/>
      <c r="M13" s="13"/>
      <c r="N13" s="7"/>
      <c r="O13" s="9"/>
      <c r="P13" s="10"/>
      <c r="Q13" s="19"/>
      <c r="R13" s="7"/>
      <c r="S13" s="10"/>
      <c r="U13" s="1"/>
      <c r="V13" s="1"/>
      <c r="W13" s="1"/>
      <c r="X13" s="1"/>
    </row>
    <row r="14" spans="1:19" ht="12.75">
      <c r="A14" s="2"/>
      <c r="B14" s="44" t="s">
        <v>95</v>
      </c>
      <c r="C14" s="44">
        <v>2002</v>
      </c>
      <c r="D14" s="45" t="s">
        <v>30</v>
      </c>
      <c r="E14" s="5">
        <v>0</v>
      </c>
      <c r="F14" s="6">
        <f>IF(E14&lt;1.5,,IF(E14&lt;1.5,,SUM(51.39*(POWER((E14-1.5),1.05)))))</f>
        <v>0</v>
      </c>
      <c r="G14" s="5">
        <v>54.7</v>
      </c>
      <c r="H14" s="6">
        <f>IF(G14&lt;10,,IF(G14&lt;10,,SUM(5.33*(POWER((G14-10),1.1)))))</f>
        <v>348.3898425394101</v>
      </c>
      <c r="I14" s="5">
        <v>8.66</v>
      </c>
      <c r="J14" s="6">
        <f>IF(I14&lt;0.1,,IF(I14&gt;11.5,,SUM(58.015*(POWER((11.5-I14),1.81)))))</f>
        <v>383.7483242945985</v>
      </c>
      <c r="K14" s="7">
        <v>146</v>
      </c>
      <c r="L14" s="6">
        <f>IF(K14&lt;75,,IF(K14&lt;75,,SUM(0.8465*(POWER((K14-75),1.42)))))</f>
        <v>360.0922857809243</v>
      </c>
      <c r="M14" s="8">
        <v>0</v>
      </c>
      <c r="N14" s="6">
        <f>IF(M14&lt;220,,IF(M14&lt;220,,SUM(0.14354*(POWER((M14-220),1.4)))))</f>
        <v>0</v>
      </c>
      <c r="O14" s="9">
        <v>3</v>
      </c>
      <c r="P14" s="10" t="s">
        <v>9</v>
      </c>
      <c r="Q14" s="18">
        <v>16.06</v>
      </c>
      <c r="R14" s="6">
        <f>IF((O14*60+Q14)&lt;0.1,,IF((O14*60+Q14)&gt;305.5,,SUM(0.08713*(POWER((305.5-(O14*60+Q14)),1.85)))))</f>
        <v>515.9925961996865</v>
      </c>
      <c r="S14" s="11">
        <f>SUM(F14,H14,J14,L14,N14,R14)</f>
        <v>1608.2230488146197</v>
      </c>
    </row>
    <row r="15" spans="1:19" ht="12.75">
      <c r="A15" s="2"/>
      <c r="B15" s="44" t="s">
        <v>96</v>
      </c>
      <c r="C15" s="44">
        <v>2001</v>
      </c>
      <c r="D15" s="45" t="s">
        <v>30</v>
      </c>
      <c r="E15" s="5">
        <v>0</v>
      </c>
      <c r="F15" s="6">
        <f>IF(E15&lt;1.5,,IF(E15&lt;1.5,,SUM(51.39*(POWER((E15-1.5),1.05)))))</f>
        <v>0</v>
      </c>
      <c r="G15" s="5">
        <v>50.46</v>
      </c>
      <c r="H15" s="6">
        <f>IF(G15&lt;10,,IF(G15&lt;10,,SUM(5.33*(POWER((G15-10),1.1)))))</f>
        <v>312.21637376147333</v>
      </c>
      <c r="I15" s="5">
        <v>8.08</v>
      </c>
      <c r="J15" s="6">
        <f>IF(I15&lt;0.1,,IF(I15&gt;11.5,,SUM(58.015*(POWER((11.5-I15),1.81)))))</f>
        <v>537.1895411376074</v>
      </c>
      <c r="K15" s="7">
        <v>0</v>
      </c>
      <c r="L15" s="6">
        <f>IF(K15&lt;75,,IF(K15&lt;75,,SUM(0.8465*(POWER((K15-75),1.42)))))</f>
        <v>0</v>
      </c>
      <c r="M15" s="8">
        <v>523</v>
      </c>
      <c r="N15" s="6">
        <f>IF(M15&lt;220,,IF(M15&lt;220,,SUM(0.14354*(POWER((M15-220),1.4)))))</f>
        <v>427.5556223754511</v>
      </c>
      <c r="O15" s="9">
        <v>3</v>
      </c>
      <c r="P15" s="10" t="s">
        <v>9</v>
      </c>
      <c r="Q15" s="18">
        <v>12.16</v>
      </c>
      <c r="R15" s="6">
        <f>IF((O15*60+Q15)&lt;0.1,,IF((O15*60+Q15)&gt;305.5,,SUM(0.08713*(POWER((305.5-(O15*60+Q15)),1.85)))))</f>
        <v>550.5244977785826</v>
      </c>
      <c r="S15" s="11">
        <f>SUM(F15,H15,J15,L15,N15,R15)</f>
        <v>1827.4860350531144</v>
      </c>
    </row>
    <row r="16" spans="1:19" ht="12.75">
      <c r="A16" s="2">
        <v>1</v>
      </c>
      <c r="B16" s="44" t="s">
        <v>97</v>
      </c>
      <c r="C16" s="44">
        <v>2001</v>
      </c>
      <c r="D16" s="45" t="s">
        <v>30</v>
      </c>
      <c r="E16" s="5">
        <v>12.28</v>
      </c>
      <c r="F16" s="6">
        <f>IF(E16&lt;1.5,,IF(E16&lt;1.5,,SUM(51.39*(POWER((E16-1.5),1.05)))))</f>
        <v>623.9191513051549</v>
      </c>
      <c r="G16" s="5">
        <v>0</v>
      </c>
      <c r="H16" s="6">
        <f>IF(G16&lt;10,,IF(G16&lt;10,,SUM(5.33*(POWER((G16-10),1.1)))))</f>
        <v>0</v>
      </c>
      <c r="I16" s="5">
        <v>8.71</v>
      </c>
      <c r="J16" s="6">
        <f>IF(I16&lt;0.1,,IF(I16&gt;11.5,,SUM(58.015*(POWER((11.5-I16),1.81)))))</f>
        <v>371.6070156208127</v>
      </c>
      <c r="K16" s="7">
        <v>146</v>
      </c>
      <c r="L16" s="6">
        <f>IF(K16&lt;75,,IF(K16&lt;75,,SUM(0.8465*(POWER((K16-75),1.42)))))</f>
        <v>360.0922857809243</v>
      </c>
      <c r="M16" s="8">
        <v>0</v>
      </c>
      <c r="N16" s="6">
        <f>IF(M16&lt;220,,IF(M16&lt;220,,SUM(0.14354*(POWER((M16-220),1.4)))))</f>
        <v>0</v>
      </c>
      <c r="O16" s="9">
        <v>3</v>
      </c>
      <c r="P16" s="10" t="s">
        <v>9</v>
      </c>
      <c r="Q16" s="18">
        <v>46.09</v>
      </c>
      <c r="R16" s="6">
        <f>IF((O16*60+Q16)&lt;0.1,,IF((O16*60+Q16)&gt;305.5,,SUM(0.08713*(POWER((305.5-(O16*60+Q16)),1.85)))))</f>
        <v>285.06035829565843</v>
      </c>
      <c r="S16" s="11">
        <f>SUM(F16,H16,J16,L16,N16,R16)</f>
        <v>1640.6788110025504</v>
      </c>
    </row>
    <row r="17" spans="1:19" ht="12.75">
      <c r="A17" s="2"/>
      <c r="B17" s="44" t="s">
        <v>98</v>
      </c>
      <c r="C17" s="44">
        <v>2001</v>
      </c>
      <c r="D17" s="45" t="s">
        <v>30</v>
      </c>
      <c r="E17" s="5">
        <v>8.92</v>
      </c>
      <c r="F17" s="6">
        <f>IF(E17&lt;1.5,,IF(E17&lt;1.5,,SUM(51.39*(POWER((E17-1.5),1.05)))))</f>
        <v>421.5049878921153</v>
      </c>
      <c r="G17" s="5">
        <v>0</v>
      </c>
      <c r="H17" s="6">
        <f>IF(G17&lt;10,,IF(G17&lt;10,,SUM(5.33*(POWER((G17-10),1.1)))))</f>
        <v>0</v>
      </c>
      <c r="I17" s="5">
        <v>8.9</v>
      </c>
      <c r="J17" s="6">
        <f>IF(I17&lt;0.1,,IF(I17&gt;11.5,,SUM(58.015*(POWER((11.5-I17),1.81)))))</f>
        <v>327.07101327514374</v>
      </c>
      <c r="K17" s="7">
        <v>154</v>
      </c>
      <c r="L17" s="6">
        <f>IF(K17&lt;75,,IF(K17&lt;75,,SUM(0.8465*(POWER((K17-75),1.42)))))</f>
        <v>419.0418824722118</v>
      </c>
      <c r="M17" s="8">
        <v>0</v>
      </c>
      <c r="N17" s="6">
        <f>IF(M17&lt;220,,IF(M17&lt;220,,SUM(0.14354*(POWER((M17-220),1.4)))))</f>
        <v>0</v>
      </c>
      <c r="O17" s="9">
        <v>3</v>
      </c>
      <c r="P17" s="10" t="s">
        <v>9</v>
      </c>
      <c r="Q17" s="18">
        <v>43.42</v>
      </c>
      <c r="R17" s="6">
        <f>IF((O17*60+Q17)&lt;0.1,,IF((O17*60+Q17)&gt;305.5,,SUM(0.08713*(POWER((305.5-(O17*60+Q17)),1.85)))))</f>
        <v>303.04477985576466</v>
      </c>
      <c r="S17" s="11">
        <f>SUM(F17,H17,J17,L17,N17,R17)</f>
        <v>1470.6626634952354</v>
      </c>
    </row>
    <row r="18" spans="1:19" ht="12.75">
      <c r="A18" s="2"/>
      <c r="B18" s="44" t="s">
        <v>99</v>
      </c>
      <c r="C18" s="44">
        <v>2001</v>
      </c>
      <c r="D18" s="45" t="s">
        <v>30</v>
      </c>
      <c r="E18" s="5">
        <v>9.62</v>
      </c>
      <c r="F18" s="6">
        <f>IF(E18&lt;1.5,,IF(E18&lt;1.5,,SUM(51.39*(POWER((E18-1.5),1.05)))))</f>
        <v>463.3535005546868</v>
      </c>
      <c r="G18" s="5">
        <v>0</v>
      </c>
      <c r="H18" s="6">
        <f>IF(G18&lt;10,,IF(G18&lt;10,,SUM(5.33*(POWER((G18-10),1.1)))))</f>
        <v>0</v>
      </c>
      <c r="I18" s="5">
        <v>8.3</v>
      </c>
      <c r="J18" s="6">
        <f>IF(I18&lt;0.1,,IF(I18&gt;11.5,,SUM(58.015*(POWER((11.5-I18),1.81)))))</f>
        <v>476.2793555768389</v>
      </c>
      <c r="K18" s="7">
        <v>0</v>
      </c>
      <c r="L18" s="6">
        <f>IF(K18&lt;75,,IF(K18&lt;75,,SUM(0.8465*(POWER((K18-75),1.42)))))</f>
        <v>0</v>
      </c>
      <c r="M18" s="8">
        <v>395</v>
      </c>
      <c r="N18" s="6">
        <f>IF(M18&lt;220,,IF(M18&lt;220,,SUM(0.14354*(POWER((M18-220),1.4)))))</f>
        <v>198.25594084806548</v>
      </c>
      <c r="O18" s="9">
        <v>3</v>
      </c>
      <c r="P18" s="10" t="s">
        <v>9</v>
      </c>
      <c r="Q18" s="18">
        <v>41.96</v>
      </c>
      <c r="R18" s="6">
        <f>IF((O18*60+Q18)&lt;0.1,,IF((O18*60+Q18)&gt;305.5,,SUM(0.08713*(POWER((305.5-(O18*60+Q18)),1.85)))))</f>
        <v>313.0923708498738</v>
      </c>
      <c r="S18" s="11">
        <f>SUM(F18,H18,J18,L18,N18,R18)</f>
        <v>1450.9811678294648</v>
      </c>
    </row>
    <row r="19" spans="1:19" ht="12.75">
      <c r="A19" s="2"/>
      <c r="B19" s="44"/>
      <c r="C19" s="44"/>
      <c r="D19" s="45"/>
      <c r="E19" s="5"/>
      <c r="F19" s="6"/>
      <c r="G19" s="5"/>
      <c r="H19" s="6"/>
      <c r="I19" s="5"/>
      <c r="J19" s="6"/>
      <c r="K19" s="7"/>
      <c r="L19" s="6"/>
      <c r="M19" s="8"/>
      <c r="N19" s="6"/>
      <c r="O19" s="9"/>
      <c r="P19" s="10"/>
      <c r="Q19" s="18"/>
      <c r="R19" s="6"/>
      <c r="S19" s="11">
        <f>SUM(S14:S18)-MIN(S14:S18)</f>
        <v>6547.0505583655195</v>
      </c>
    </row>
    <row r="20" spans="1:19" ht="12.75">
      <c r="A20" s="15"/>
      <c r="B20" s="13"/>
      <c r="C20" s="13"/>
      <c r="D20" s="43"/>
      <c r="E20" s="14"/>
      <c r="F20" s="7"/>
      <c r="G20" s="14"/>
      <c r="H20" s="7"/>
      <c r="I20" s="14"/>
      <c r="J20" s="7"/>
      <c r="K20" s="7"/>
      <c r="L20" s="7"/>
      <c r="M20" s="13"/>
      <c r="N20" s="7"/>
      <c r="O20" s="9"/>
      <c r="P20" s="10"/>
      <c r="Q20" s="19"/>
      <c r="R20" s="7"/>
      <c r="S20" s="10"/>
    </row>
    <row r="21" spans="1:19" ht="12.75">
      <c r="A21" s="2"/>
      <c r="B21" s="44" t="s">
        <v>100</v>
      </c>
      <c r="C21" s="44">
        <v>2002</v>
      </c>
      <c r="D21" s="45" t="s">
        <v>15</v>
      </c>
      <c r="E21" s="5">
        <v>0</v>
      </c>
      <c r="F21" s="6">
        <f>IF(E21&lt;1.5,,IF(E21&lt;1.5,,SUM(51.39*(POWER((E21-1.5),1.05)))))</f>
        <v>0</v>
      </c>
      <c r="G21" s="5">
        <v>56.5</v>
      </c>
      <c r="H21" s="6">
        <f>IF(G21&lt;10,,IF(G21&lt;10,,SUM(5.33*(POWER((G21-10),1.1)))))</f>
        <v>363.8525787004292</v>
      </c>
      <c r="I21" s="5">
        <v>8.21</v>
      </c>
      <c r="J21" s="6">
        <f>IF(I21&lt;0.1,,IF(I21&gt;11.5,,SUM(58.015*(POWER((11.5-I21),1.81)))))</f>
        <v>500.8006361468611</v>
      </c>
      <c r="K21" s="7">
        <v>150</v>
      </c>
      <c r="L21" s="6">
        <f>IF(K21&lt;75,,IF(K21&lt;75,,SUM(0.8465*(POWER((K21-75),1.42)))))</f>
        <v>389.2368564555028</v>
      </c>
      <c r="M21" s="8">
        <v>0</v>
      </c>
      <c r="N21" s="6">
        <f>IF(M21&lt;220,,IF(M21&lt;220,,SUM(0.14354*(POWER((M21-220),1.4)))))</f>
        <v>0</v>
      </c>
      <c r="O21" s="9">
        <v>3</v>
      </c>
      <c r="P21" s="10" t="s">
        <v>9</v>
      </c>
      <c r="Q21" s="46">
        <v>54.3</v>
      </c>
      <c r="R21" s="6">
        <f>IF((O21*60+Q21)&lt;0.1,,IF((O21*60+Q21)&gt;305.5,,SUM(0.08713*(POWER((305.5-(O21*60+Q21)),1.85)))))</f>
        <v>232.94623860335565</v>
      </c>
      <c r="S21" s="11">
        <f>SUM(F21,H21,J21,L21,N21,R21)</f>
        <v>1486.8363099061487</v>
      </c>
    </row>
    <row r="22" spans="1:19" ht="12.75">
      <c r="A22" s="2"/>
      <c r="B22" s="44" t="s">
        <v>101</v>
      </c>
      <c r="C22" s="44">
        <v>2001</v>
      </c>
      <c r="D22" s="45" t="s">
        <v>15</v>
      </c>
      <c r="E22" s="5">
        <v>9.38</v>
      </c>
      <c r="F22" s="6">
        <f>IF(E22&lt;1.5,,IF(E22&lt;1.5,,SUM(51.39*(POWER((E22-1.5),1.05)))))</f>
        <v>448.98429080881317</v>
      </c>
      <c r="G22" s="5">
        <v>0</v>
      </c>
      <c r="H22" s="6">
        <f>IF(G22&lt;10,,IF(G22&lt;10,,SUM(5.33*(POWER((G22-10),1.1)))))</f>
        <v>0</v>
      </c>
      <c r="I22" s="5">
        <v>8.4</v>
      </c>
      <c r="J22" s="6">
        <f>IF(I22&lt;0.1,,IF(I22&gt;11.5,,SUM(58.015*(POWER((11.5-I22),1.81)))))</f>
        <v>449.6814393850755</v>
      </c>
      <c r="K22" s="7">
        <v>0</v>
      </c>
      <c r="L22" s="6">
        <f>IF(K22&lt;75,,IF(K22&lt;75,,SUM(0.8465*(POWER((K22-75),1.42)))))</f>
        <v>0</v>
      </c>
      <c r="M22" s="8">
        <v>505</v>
      </c>
      <c r="N22" s="6">
        <f>IF(M22&lt;220,,IF(M22&lt;220,,SUM(0.14354*(POWER((M22-220),1.4)))))</f>
        <v>392.42416775953166</v>
      </c>
      <c r="O22" s="9">
        <v>3</v>
      </c>
      <c r="P22" s="10" t="s">
        <v>9</v>
      </c>
      <c r="Q22" s="46">
        <v>34</v>
      </c>
      <c r="R22" s="6">
        <f>IF((O22*60+Q22)&lt;0.1,,IF((O22*60+Q22)&gt;305.5,,SUM(0.08713*(POWER((305.5-(O22*60+Q22)),1.85)))))</f>
        <v>370.50727344790545</v>
      </c>
      <c r="S22" s="11">
        <f>SUM(F22,H22,J22,L22,N22,R22)</f>
        <v>1661.5971714013258</v>
      </c>
    </row>
    <row r="23" spans="1:19" ht="12.75">
      <c r="A23" s="2">
        <v>2</v>
      </c>
      <c r="B23" s="44" t="s">
        <v>102</v>
      </c>
      <c r="C23" s="44">
        <v>2003</v>
      </c>
      <c r="D23" s="45" t="s">
        <v>15</v>
      </c>
      <c r="E23" s="5">
        <v>0</v>
      </c>
      <c r="F23" s="6">
        <f>IF(E23&lt;1.5,,IF(E23&lt;1.5,,SUM(51.39*(POWER((E23-1.5),1.05)))))</f>
        <v>0</v>
      </c>
      <c r="G23" s="5">
        <v>43.27</v>
      </c>
      <c r="H23" s="6">
        <f>IF(G23&lt;10,,IF(G23&lt;10,,SUM(5.33*(POWER((G23-10),1.1)))))</f>
        <v>251.7591652797812</v>
      </c>
      <c r="I23" s="5">
        <v>9.59</v>
      </c>
      <c r="J23" s="6">
        <f>IF(I23&lt;0.1,,IF(I23&gt;11.5,,SUM(58.015*(POWER((11.5-I23),1.81)))))</f>
        <v>187.15898932515003</v>
      </c>
      <c r="K23" s="7">
        <v>0</v>
      </c>
      <c r="L23" s="6">
        <f>IF(K23&lt;75,,IF(K23&lt;75,,SUM(0.8465*(POWER((K23-75),1.42)))))</f>
        <v>0</v>
      </c>
      <c r="M23" s="8">
        <v>453</v>
      </c>
      <c r="N23" s="6">
        <f>IF(M23&lt;220,,IF(M23&lt;220,,SUM(0.14354*(POWER((M23-220),1.4)))))</f>
        <v>295.98604206066676</v>
      </c>
      <c r="O23" s="9">
        <v>3</v>
      </c>
      <c r="P23" s="10" t="s">
        <v>9</v>
      </c>
      <c r="Q23" s="18">
        <v>47.15</v>
      </c>
      <c r="R23" s="6">
        <f>IF((O23*60+Q23)&lt;0.1,,IF((O23*60+Q23)&gt;305.5,,SUM(0.08713*(POWER((305.5-(O23*60+Q23)),1.85)))))</f>
        <v>278.0608624887956</v>
      </c>
      <c r="S23" s="11">
        <f>SUM(F23,H23,J23,L23,N23,R23)</f>
        <v>1012.9650591543935</v>
      </c>
    </row>
    <row r="24" spans="1:19" ht="12.75">
      <c r="A24" s="2"/>
      <c r="B24" s="44" t="s">
        <v>103</v>
      </c>
      <c r="C24" s="44">
        <v>2002</v>
      </c>
      <c r="D24" s="45" t="s">
        <v>15</v>
      </c>
      <c r="E24" s="5">
        <v>8.54</v>
      </c>
      <c r="F24" s="6">
        <f>IF(E24&lt;1.5,,IF(E24&lt;1.5,,SUM(51.39*(POWER((E24-1.5),1.05)))))</f>
        <v>398.86865597715257</v>
      </c>
      <c r="G24" s="5">
        <v>0</v>
      </c>
      <c r="H24" s="6">
        <f>IF(G24&lt;10,,IF(G24&lt;10,,SUM(5.33*(POWER((G24-10),1.1)))))</f>
        <v>0</v>
      </c>
      <c r="I24" s="5">
        <v>9.1</v>
      </c>
      <c r="J24" s="6">
        <f>IF(I24&lt;0.1,,IF(I24&gt;11.5,,SUM(58.015*(POWER((11.5-I24),1.81)))))</f>
        <v>282.95843453176445</v>
      </c>
      <c r="K24" s="7">
        <v>150</v>
      </c>
      <c r="L24" s="6">
        <f>IF(K24&lt;75,,IF(K24&lt;75,,SUM(0.8465*(POWER((K24-75),1.42)))))</f>
        <v>389.2368564555028</v>
      </c>
      <c r="M24" s="8">
        <v>0</v>
      </c>
      <c r="N24" s="6">
        <f>IF(M24&lt;220,,IF(M24&lt;220,,SUM(0.14354*(POWER((M24-220),1.4)))))</f>
        <v>0</v>
      </c>
      <c r="O24" s="9">
        <v>3</v>
      </c>
      <c r="P24" s="10" t="s">
        <v>9</v>
      </c>
      <c r="Q24" s="18">
        <v>48.66</v>
      </c>
      <c r="R24" s="6">
        <f>IF((O24*60+Q24)&lt;0.1,,IF((O24*60+Q24)&gt;305.5,,SUM(0.08713*(POWER((305.5-(O24*60+Q24)),1.85)))))</f>
        <v>268.22813070128484</v>
      </c>
      <c r="S24" s="11">
        <f>SUM(F24,H24,J24,L24,N24,R24)</f>
        <v>1339.2920776657047</v>
      </c>
    </row>
    <row r="25" spans="1:19" ht="12.75">
      <c r="A25" s="2"/>
      <c r="B25" s="44" t="s">
        <v>104</v>
      </c>
      <c r="C25" s="44">
        <v>2002</v>
      </c>
      <c r="D25" s="45" t="s">
        <v>15</v>
      </c>
      <c r="E25" s="5">
        <v>8.59</v>
      </c>
      <c r="F25" s="6">
        <f>IF(E25&lt;1.5,,IF(E25&lt;1.5,,SUM(51.39*(POWER((E25-1.5),1.05)))))</f>
        <v>401.8437006152804</v>
      </c>
      <c r="G25" s="5">
        <v>0</v>
      </c>
      <c r="H25" s="6">
        <f>IF(G25&lt;10,,IF(G25&lt;10,,SUM(5.33*(POWER((G25-10),1.1)))))</f>
        <v>0</v>
      </c>
      <c r="I25" s="5">
        <v>8.64</v>
      </c>
      <c r="J25" s="6">
        <f>IF(I25&lt;0.1,,IF(I25&gt;11.5,,SUM(58.015*(POWER((11.5-I25),1.81)))))</f>
        <v>388.6537089313738</v>
      </c>
      <c r="K25" s="7">
        <v>138</v>
      </c>
      <c r="L25" s="6">
        <f>IF(K25&lt;75,,IF(K25&lt;75,,SUM(0.8465*(POWER((K25-75),1.42)))))</f>
        <v>303.8719009255697</v>
      </c>
      <c r="M25" s="8">
        <v>0</v>
      </c>
      <c r="N25" s="6">
        <f>IF(M25&lt;220,,IF(M25&lt;220,,SUM(0.14354*(POWER((M25-220),1.4)))))</f>
        <v>0</v>
      </c>
      <c r="O25" s="9">
        <v>3</v>
      </c>
      <c r="P25" s="10" t="s">
        <v>9</v>
      </c>
      <c r="Q25" s="18">
        <v>43.9</v>
      </c>
      <c r="R25" s="6">
        <f>IF((O25*60+Q25)&lt;0.1,,IF((O25*60+Q25)&gt;305.5,,SUM(0.08713*(POWER((305.5-(O25*60+Q25)),1.85)))))</f>
        <v>299.7743760610076</v>
      </c>
      <c r="S25" s="11">
        <f>SUM(F25,H25,J25,L25,N25,R25)</f>
        <v>1394.1436865332314</v>
      </c>
    </row>
    <row r="26" spans="1:19" ht="12.75">
      <c r="A26" s="2"/>
      <c r="B26" s="44"/>
      <c r="C26" s="44"/>
      <c r="D26" s="45"/>
      <c r="E26" s="5"/>
      <c r="F26" s="6"/>
      <c r="G26" s="5"/>
      <c r="H26" s="6"/>
      <c r="I26" s="5"/>
      <c r="J26" s="6"/>
      <c r="K26" s="7"/>
      <c r="L26" s="6"/>
      <c r="M26" s="8"/>
      <c r="N26" s="6"/>
      <c r="O26" s="9"/>
      <c r="P26" s="10"/>
      <c r="Q26" s="18"/>
      <c r="R26" s="6"/>
      <c r="S26" s="11">
        <f>SUM(S21:S25)-MIN(S21:S25)</f>
        <v>5881.869245506411</v>
      </c>
    </row>
    <row r="27" spans="1:19" ht="12.75">
      <c r="A27" s="15"/>
      <c r="B27" s="13"/>
      <c r="C27" s="13"/>
      <c r="D27" s="43"/>
      <c r="E27" s="14"/>
      <c r="F27" s="7"/>
      <c r="G27" s="14"/>
      <c r="H27" s="7"/>
      <c r="I27" s="14"/>
      <c r="J27" s="7"/>
      <c r="K27" s="7"/>
      <c r="L27" s="7"/>
      <c r="M27" s="13"/>
      <c r="N27" s="7"/>
      <c r="O27" s="9"/>
      <c r="P27" s="10"/>
      <c r="Q27" s="19"/>
      <c r="R27" s="7"/>
      <c r="S27" s="10"/>
    </row>
    <row r="28" spans="1:19" ht="12.75">
      <c r="A28" s="2"/>
      <c r="B28" s="44" t="s">
        <v>105</v>
      </c>
      <c r="C28" s="44">
        <v>2003</v>
      </c>
      <c r="D28" s="45" t="s">
        <v>66</v>
      </c>
      <c r="E28" s="5">
        <v>0</v>
      </c>
      <c r="F28" s="6">
        <f>IF(E28&lt;1.5,,IF(E28&lt;1.5,,SUM(51.39*(POWER((E28-1.5),1.05)))))</f>
        <v>0</v>
      </c>
      <c r="G28" s="5"/>
      <c r="H28" s="6">
        <f>IF(G28&lt;10,,IF(G28&lt;10,,SUM(5.33*(POWER((G28-10),1.1)))))</f>
        <v>0</v>
      </c>
      <c r="I28" s="5"/>
      <c r="J28" s="6">
        <f>IF(I28&lt;0.1,,IF(I28&gt;11.5,,SUM(58.015*(POWER((11.5-I28),1.81)))))</f>
        <v>0</v>
      </c>
      <c r="K28" s="7">
        <v>0</v>
      </c>
      <c r="L28" s="6">
        <f>IF(K28&lt;75,,IF(K28&lt;75,,SUM(0.8465*(POWER((K28-75),1.42)))))</f>
        <v>0</v>
      </c>
      <c r="M28" s="8"/>
      <c r="N28" s="6">
        <f>IF(M28&lt;220,,IF(M28&lt;220,,SUM(0.14354*(POWER((M28-220),1.4)))))</f>
        <v>0</v>
      </c>
      <c r="O28" s="9"/>
      <c r="P28" s="10" t="s">
        <v>9</v>
      </c>
      <c r="Q28" s="18"/>
      <c r="R28" s="6">
        <f>IF((O28*60+Q28)&lt;0.1,,IF((O28*60+Q28)&gt;305.5,,SUM(0.08713*(POWER((305.5-(O28*60+Q28)),1.85)))))</f>
        <v>0</v>
      </c>
      <c r="S28" s="11">
        <f>SUM(F28,H28,J28,L28,N28,R28)</f>
        <v>0</v>
      </c>
    </row>
    <row r="30" spans="1:19" ht="12.75">
      <c r="A30" s="2"/>
      <c r="B30" s="44" t="s">
        <v>106</v>
      </c>
      <c r="C30" s="44">
        <v>2002</v>
      </c>
      <c r="D30" s="45" t="s">
        <v>41</v>
      </c>
      <c r="E30" s="5">
        <v>9.23</v>
      </c>
      <c r="F30" s="6">
        <f>IF(E30&lt;1.5,,IF(E30&lt;1.5,,SUM(51.39*(POWER((E30-1.5),1.05)))))</f>
        <v>440.0145993634973</v>
      </c>
      <c r="G30" s="5">
        <v>0</v>
      </c>
      <c r="H30" s="6">
        <f>IF(G30&lt;10,,IF(G30&lt;10,,SUM(5.33*(POWER((G30-10),1.1)))))</f>
        <v>0</v>
      </c>
      <c r="I30" s="5">
        <v>8.61</v>
      </c>
      <c r="J30" s="6">
        <f>IF(I30&lt;0.1,,IF(I30&gt;11.5,,SUM(58.015*(POWER((11.5-I30),1.81)))))</f>
        <v>396.06402070898076</v>
      </c>
      <c r="K30" s="7">
        <v>138</v>
      </c>
      <c r="L30" s="6">
        <f>IF(K30&lt;75,,IF(K30&lt;75,,SUM(0.8465*(POWER((K30-75),1.42)))))</f>
        <v>303.8719009255697</v>
      </c>
      <c r="M30" s="8">
        <v>0</v>
      </c>
      <c r="N30" s="6">
        <f>IF(M30&lt;220,,IF(M30&lt;220,,SUM(0.14354*(POWER((M30-220),1.4)))))</f>
        <v>0</v>
      </c>
      <c r="O30" s="9">
        <v>3</v>
      </c>
      <c r="P30" s="10" t="s">
        <v>9</v>
      </c>
      <c r="Q30" s="18">
        <v>29.01</v>
      </c>
      <c r="R30" s="6">
        <f>IF((O30*60+Q30)&lt;0.1,,IF((O30*60+Q30)&gt;305.5,,SUM(0.08713*(POWER((305.5-(O30*60+Q30)),1.85)))))</f>
        <v>408.7520849202586</v>
      </c>
      <c r="S30" s="11">
        <f>SUM(F30,H30,J30,L30,N30,R30)</f>
        <v>1548.7026059183063</v>
      </c>
    </row>
    <row r="31" spans="1:19" ht="12.75">
      <c r="A31" s="2"/>
      <c r="B31" s="44" t="s">
        <v>107</v>
      </c>
      <c r="C31" s="44">
        <v>2002</v>
      </c>
      <c r="D31" s="45" t="s">
        <v>41</v>
      </c>
      <c r="E31" s="5">
        <v>0</v>
      </c>
      <c r="F31" s="6">
        <f>IF(E31&lt;1.5,,IF(E31&lt;1.5,,SUM(51.39*(POWER((E31-1.5),1.05)))))</f>
        <v>0</v>
      </c>
      <c r="G31" s="5">
        <v>50.25</v>
      </c>
      <c r="H31" s="6">
        <f>IF(G31&lt;10,,IF(G31&lt;10,,SUM(5.33*(POWER((G31-10),1.1)))))</f>
        <v>310.434286852288</v>
      </c>
      <c r="I31" s="5">
        <v>9.42</v>
      </c>
      <c r="J31" s="6">
        <f>IF(I31&lt;0.1,,IF(I31&gt;11.5,,SUM(58.015*(POWER((11.5-I31),1.81)))))</f>
        <v>218.39109853586046</v>
      </c>
      <c r="K31" s="7">
        <v>0</v>
      </c>
      <c r="L31" s="6">
        <f>IF(K31&lt;75,,IF(K31&lt;75,,SUM(0.8465*(POWER((K31-75),1.42)))))</f>
        <v>0</v>
      </c>
      <c r="M31" s="8">
        <v>401</v>
      </c>
      <c r="N31" s="6">
        <f>IF(M31&lt;220,,IF(M31&lt;220,,SUM(0.14354*(POWER((M31-220),1.4)))))</f>
        <v>207.83703910535988</v>
      </c>
      <c r="O31" s="9">
        <v>3</v>
      </c>
      <c r="P31" s="10" t="s">
        <v>9</v>
      </c>
      <c r="Q31" s="18">
        <v>52.6</v>
      </c>
      <c r="R31" s="6">
        <f>IF((O31*60+Q31)&lt;0.1,,IF((O31*60+Q31)&gt;305.5,,SUM(0.08713*(POWER((305.5-(O31*60+Q31)),1.85)))))</f>
        <v>243.34007715796463</v>
      </c>
      <c r="S31" s="11">
        <f>SUM(F31,H31,J31,L31,N31,R31)</f>
        <v>980.0025016514729</v>
      </c>
    </row>
    <row r="32" spans="1:19" ht="12.75">
      <c r="A32" s="2">
        <v>4</v>
      </c>
      <c r="B32" s="44" t="s">
        <v>108</v>
      </c>
      <c r="C32" s="44">
        <v>2002</v>
      </c>
      <c r="D32" s="45" t="s">
        <v>41</v>
      </c>
      <c r="E32" s="5">
        <v>0</v>
      </c>
      <c r="F32" s="6">
        <f>IF(E32&lt;1.5,,IF(E32&lt;1.5,,SUM(51.39*(POWER((E32-1.5),1.05)))))</f>
        <v>0</v>
      </c>
      <c r="G32" s="5">
        <v>49.12</v>
      </c>
      <c r="H32" s="6">
        <f>IF(G32&lt;10,,IF(G32&lt;10,,SUM(5.33*(POWER((G32-10),1.1)))))</f>
        <v>300.8610312269021</v>
      </c>
      <c r="I32" s="5">
        <v>9.04</v>
      </c>
      <c r="J32" s="6">
        <f>IF(I32&lt;0.1,,IF(I32&gt;11.5,,SUM(58.015*(POWER((11.5-I32),1.81)))))</f>
        <v>295.89173911770894</v>
      </c>
      <c r="K32" s="7">
        <v>0</v>
      </c>
      <c r="L32" s="6">
        <f>IF(K32&lt;75,,IF(K32&lt;75,,SUM(0.8465*(POWER((K32-75),1.42)))))</f>
        <v>0</v>
      </c>
      <c r="M32" s="8">
        <v>407</v>
      </c>
      <c r="N32" s="6">
        <f>IF(M32&lt;220,,IF(M32&lt;220,,SUM(0.14354*(POWER((M32-220),1.4)))))</f>
        <v>217.54604442210456</v>
      </c>
      <c r="O32" s="9">
        <v>4</v>
      </c>
      <c r="P32" s="10" t="s">
        <v>9</v>
      </c>
      <c r="Q32" s="18">
        <v>29.93</v>
      </c>
      <c r="R32" s="6">
        <f>IF((O32*60+Q32)&lt;0.1,,IF((O32*60+Q32)&gt;305.5,,SUM(0.08713*(POWER((305.5-(O32*60+Q32)),1.85)))))</f>
        <v>64.51680685716039</v>
      </c>
      <c r="S32" s="11">
        <f>SUM(F32,H32,J32,L32,N32,R32)</f>
        <v>878.815621623876</v>
      </c>
    </row>
    <row r="33" spans="1:19" ht="12.75">
      <c r="A33" s="2"/>
      <c r="B33" s="44" t="s">
        <v>109</v>
      </c>
      <c r="C33" s="44">
        <v>2002</v>
      </c>
      <c r="D33" s="45" t="s">
        <v>41</v>
      </c>
      <c r="E33" s="5">
        <v>10.74</v>
      </c>
      <c r="F33" s="6">
        <f>IF(E33&lt;1.5,,IF(E33&lt;1.5,,SUM(51.39*(POWER((E33-1.5),1.05)))))</f>
        <v>530.6817925825919</v>
      </c>
      <c r="G33" s="5">
        <v>0</v>
      </c>
      <c r="H33" s="6">
        <f>IF(G33&lt;10,,IF(G33&lt;10,,SUM(5.33*(POWER((G33-10),1.1)))))</f>
        <v>0</v>
      </c>
      <c r="I33" s="5">
        <v>9.16</v>
      </c>
      <c r="J33" s="6">
        <f>IF(I33&lt;0.1,,IF(I33&gt;11.5,,SUM(58.015*(POWER((11.5-I33),1.81)))))</f>
        <v>270.28441135007904</v>
      </c>
      <c r="K33" s="7">
        <v>0</v>
      </c>
      <c r="L33" s="6">
        <f>IF(K33&lt;75,,IF(K33&lt;75,,SUM(0.8465*(POWER((K33-75),1.42)))))</f>
        <v>0</v>
      </c>
      <c r="M33" s="8">
        <v>428</v>
      </c>
      <c r="N33" s="6">
        <f>IF(M33&lt;220,,IF(M33&lt;220,,SUM(0.14354*(POWER((M33-220),1.4)))))</f>
        <v>252.5001327863051</v>
      </c>
      <c r="O33" s="9">
        <v>4</v>
      </c>
      <c r="P33" s="10" t="s">
        <v>9</v>
      </c>
      <c r="Q33" s="18">
        <v>42.38</v>
      </c>
      <c r="R33" s="6">
        <f>IF((O33*60+Q33)&lt;0.1,,IF((O33*60+Q33)&gt;305.5,,SUM(0.08713*(POWER((305.5-(O33*60+Q33)),1.85)))))</f>
        <v>29.07670558644399</v>
      </c>
      <c r="S33" s="11">
        <f>SUM(F33,H33,J33,L33,N33,R33)</f>
        <v>1082.54304230542</v>
      </c>
    </row>
    <row r="34" spans="1:19" ht="12.75">
      <c r="A34" s="2"/>
      <c r="B34" s="44" t="s">
        <v>110</v>
      </c>
      <c r="C34" s="44">
        <v>2003</v>
      </c>
      <c r="D34" s="45" t="s">
        <v>41</v>
      </c>
      <c r="E34" s="5">
        <v>0</v>
      </c>
      <c r="F34" s="6">
        <f>IF(E34&lt;1.5,,IF(E34&lt;1.5,,SUM(51.39*(POWER((E34-1.5),1.05)))))</f>
        <v>0</v>
      </c>
      <c r="G34" s="5">
        <v>43.46</v>
      </c>
      <c r="H34" s="6">
        <f>IF(G34&lt;10,,IF(G34&lt;10,,SUM(5.33*(POWER((G34-10),1.1)))))</f>
        <v>253.34115098622883</v>
      </c>
      <c r="I34" s="5">
        <v>8.94</v>
      </c>
      <c r="J34" s="6">
        <f>IF(I34&lt;0.1,,IF(I34&gt;11.5,,SUM(58.015*(POWER((11.5-I34),1.81)))))</f>
        <v>318.0201468568426</v>
      </c>
      <c r="K34" s="7">
        <v>126</v>
      </c>
      <c r="L34" s="6">
        <f>IF(K34&lt;75,,IF(K34&lt;75,,SUM(0.8465*(POWER((K34-75),1.42)))))</f>
        <v>225.10057921611434</v>
      </c>
      <c r="M34" s="8">
        <v>0</v>
      </c>
      <c r="N34" s="6">
        <f>IF(M34&lt;220,,IF(M34&lt;220,,SUM(0.14354*(POWER((M34-220),1.4)))))</f>
        <v>0</v>
      </c>
      <c r="O34" s="9">
        <v>3</v>
      </c>
      <c r="P34" s="10" t="s">
        <v>9</v>
      </c>
      <c r="Q34" s="18">
        <v>30.26</v>
      </c>
      <c r="R34" s="6">
        <f>IF((O34*60+Q34)&lt;0.1,,IF((O34*60+Q34)&gt;305.5,,SUM(0.08713*(POWER((305.5-(O34*60+Q34)),1.85)))))</f>
        <v>399.0098156666569</v>
      </c>
      <c r="S34" s="11">
        <f>SUM(F34,H34,J34,L34,N34,R34)</f>
        <v>1195.4716927258428</v>
      </c>
    </row>
    <row r="35" spans="1:19" ht="12.75">
      <c r="A35" s="12"/>
      <c r="B35" s="24"/>
      <c r="C35" s="24"/>
      <c r="D35" s="48"/>
      <c r="E35" s="24"/>
      <c r="K35" s="47"/>
      <c r="S35" s="11">
        <f>SUM(S30:S34)-MIN(S30:S34)</f>
        <v>4806.719842601043</v>
      </c>
    </row>
    <row r="36" spans="1:11" ht="12.75">
      <c r="A36" s="12"/>
      <c r="B36" s="24" t="s">
        <v>111</v>
      </c>
      <c r="C36" s="24"/>
      <c r="D36" s="48"/>
      <c r="E36" s="24"/>
      <c r="K36" s="47"/>
    </row>
    <row r="37" spans="1:11" ht="12.75">
      <c r="A37" s="23"/>
      <c r="B37" s="24"/>
      <c r="C37" s="24"/>
      <c r="D37" s="48"/>
      <c r="E37" s="25"/>
      <c r="K37" s="47"/>
    </row>
    <row r="38" spans="1:11" ht="12.75">
      <c r="A38" s="23" t="s">
        <v>10</v>
      </c>
      <c r="B38" s="24" t="s">
        <v>30</v>
      </c>
      <c r="C38" s="25">
        <v>6547.0505583655195</v>
      </c>
      <c r="D38" s="49"/>
      <c r="E38" s="25"/>
      <c r="K38" s="47"/>
    </row>
    <row r="39" spans="1:11" ht="12.75">
      <c r="A39" s="50" t="s">
        <v>11</v>
      </c>
      <c r="B39" s="51" t="s">
        <v>15</v>
      </c>
      <c r="C39" s="52">
        <v>5881.869245506411</v>
      </c>
      <c r="D39" s="53"/>
      <c r="E39" s="25"/>
      <c r="K39" s="47"/>
    </row>
    <row r="40" spans="1:11" ht="12.75">
      <c r="A40" s="50" t="s">
        <v>12</v>
      </c>
      <c r="B40" s="51" t="s">
        <v>66</v>
      </c>
      <c r="C40" s="52">
        <v>5243.8693855238</v>
      </c>
      <c r="D40" s="53"/>
      <c r="E40" s="25"/>
      <c r="K40" s="47"/>
    </row>
    <row r="41" spans="1:11" ht="12.75">
      <c r="A41" s="50" t="s">
        <v>13</v>
      </c>
      <c r="B41" s="51" t="s">
        <v>41</v>
      </c>
      <c r="C41" s="52">
        <v>4806.719842601043</v>
      </c>
      <c r="D41" s="53"/>
      <c r="E41" s="25"/>
      <c r="K41" s="47"/>
    </row>
    <row r="42" spans="1:11" ht="12.75">
      <c r="A42" s="50"/>
      <c r="B42" s="51"/>
      <c r="C42" s="51"/>
      <c r="D42" s="53"/>
      <c r="E42" s="25"/>
      <c r="K42" s="47"/>
    </row>
    <row r="43" spans="1:11" ht="12.75">
      <c r="A43" s="50"/>
      <c r="B43" s="51"/>
      <c r="C43" s="51"/>
      <c r="D43" s="53"/>
      <c r="E43" s="25"/>
      <c r="K43" s="47"/>
    </row>
    <row r="44" spans="1:11" ht="12.75">
      <c r="A44" s="23"/>
      <c r="B44" s="24"/>
      <c r="C44" s="24"/>
      <c r="D44" s="48"/>
      <c r="E44" s="25"/>
      <c r="K44" s="47"/>
    </row>
    <row r="45" spans="1:11" ht="12.75">
      <c r="A45" s="12"/>
      <c r="B45" s="51"/>
      <c r="D45" s="54"/>
      <c r="E45" s="26"/>
      <c r="K45" s="47"/>
    </row>
    <row r="46" spans="1:11" ht="12.75">
      <c r="A46" s="12"/>
      <c r="B46" s="51"/>
      <c r="D46" s="55"/>
      <c r="K46" s="47"/>
    </row>
    <row r="47" spans="1:11" ht="12.75">
      <c r="A47" s="12"/>
      <c r="D47" s="55"/>
      <c r="K47" s="47"/>
    </row>
    <row r="48" spans="1:11" ht="12.75">
      <c r="A48" s="12"/>
      <c r="D48" s="55"/>
      <c r="K48" s="47"/>
    </row>
    <row r="49" spans="1:11" ht="12.75">
      <c r="A49" s="12"/>
      <c r="K49" s="47"/>
    </row>
    <row r="50" spans="1:11" ht="12.75">
      <c r="A50" s="12"/>
      <c r="K50" s="47"/>
    </row>
    <row r="51" spans="1:11" ht="12.75">
      <c r="A51" s="12"/>
      <c r="K51" s="47"/>
    </row>
    <row r="52" spans="1:11" ht="12.75">
      <c r="A52" s="12"/>
      <c r="K52" s="47"/>
    </row>
    <row r="53" spans="1:11" ht="12.75">
      <c r="A53" s="12"/>
      <c r="K53" s="47"/>
    </row>
    <row r="54" spans="1:11" ht="12.75">
      <c r="A54" s="12"/>
      <c r="K54" s="47"/>
    </row>
    <row r="55" spans="1:11" ht="12.75">
      <c r="A55" s="12"/>
      <c r="K55" s="47"/>
    </row>
    <row r="56" spans="1:11" ht="12.75">
      <c r="A56" s="12"/>
      <c r="K56" s="47"/>
    </row>
    <row r="57" spans="1:11" ht="12.75">
      <c r="A57" s="12"/>
      <c r="K57" s="47"/>
    </row>
    <row r="58" spans="1:11" ht="12.75">
      <c r="A58" s="12"/>
      <c r="K58" s="47"/>
    </row>
    <row r="59" spans="1:11" ht="12.75">
      <c r="A59" s="12"/>
      <c r="K59" s="47"/>
    </row>
    <row r="60" spans="1:11" ht="12.75">
      <c r="A60" s="12"/>
      <c r="K60" s="47"/>
    </row>
    <row r="61" spans="1:11" ht="12.75">
      <c r="A61" s="12"/>
      <c r="K61" s="47"/>
    </row>
    <row r="62" spans="1:11" ht="12.75">
      <c r="A62" s="12"/>
      <c r="K62" s="47"/>
    </row>
    <row r="63" spans="1:11" ht="12.75">
      <c r="A63" s="12"/>
      <c r="K63" s="47"/>
    </row>
    <row r="64" spans="1:11" ht="12.75">
      <c r="A64" s="12"/>
      <c r="K64" s="47"/>
    </row>
    <row r="65" spans="1:11" ht="12.75">
      <c r="A65" s="12"/>
      <c r="K65" s="47"/>
    </row>
    <row r="66" spans="1:11" ht="12.75">
      <c r="A66" s="12"/>
      <c r="K66" s="47"/>
    </row>
    <row r="67" spans="1:11" ht="12.75">
      <c r="A67" s="12"/>
      <c r="K67" s="47"/>
    </row>
    <row r="68" spans="1:11" ht="12.75">
      <c r="A68" s="12"/>
      <c r="K68" s="47"/>
    </row>
    <row r="69" spans="1:11" ht="12.75">
      <c r="A69" s="12"/>
      <c r="K69" s="47"/>
    </row>
    <row r="70" spans="1:11" ht="12.75">
      <c r="A70" s="12"/>
      <c r="K70" s="47"/>
    </row>
    <row r="71" spans="1:11" ht="12.75">
      <c r="A71" s="12"/>
      <c r="K71" s="47"/>
    </row>
    <row r="72" spans="1:11" ht="12.75">
      <c r="A72" s="12"/>
      <c r="K72" s="47"/>
    </row>
    <row r="73" spans="1:11" ht="12.75">
      <c r="A73" s="12"/>
      <c r="K73" s="47"/>
    </row>
    <row r="74" spans="1:11" ht="12.75">
      <c r="A74" s="12"/>
      <c r="K74" s="47"/>
    </row>
    <row r="75" spans="1:11" ht="12.75">
      <c r="A75" s="12"/>
      <c r="K75" s="47"/>
    </row>
    <row r="76" spans="1:11" ht="12.75">
      <c r="A76" s="12"/>
      <c r="K76" s="47"/>
    </row>
    <row r="77" spans="1:11" ht="12.75">
      <c r="A77" s="12"/>
      <c r="K77" s="47"/>
    </row>
    <row r="78" spans="1:11" ht="12.75">
      <c r="A78" s="12"/>
      <c r="K78" s="47"/>
    </row>
    <row r="79" spans="1:11" ht="12.75">
      <c r="A79" s="12"/>
      <c r="K79" s="47"/>
    </row>
    <row r="80" spans="1:11" ht="12.75">
      <c r="A80" s="12"/>
      <c r="K80" s="47"/>
    </row>
    <row r="81" spans="1:11" ht="12.75">
      <c r="A81" s="12"/>
      <c r="K81" s="47"/>
    </row>
    <row r="82" spans="1:11" ht="12.75">
      <c r="A82" s="12"/>
      <c r="K82" s="47"/>
    </row>
    <row r="83" spans="1:11" ht="12.75">
      <c r="A83" s="12"/>
      <c r="K83" s="47"/>
    </row>
    <row r="84" spans="1:11" ht="12.75">
      <c r="A84" s="12"/>
      <c r="K84" s="47"/>
    </row>
    <row r="85" spans="1:11" ht="12.75">
      <c r="A85" s="12"/>
      <c r="K85" s="47"/>
    </row>
    <row r="86" spans="1:11" ht="12.75">
      <c r="A86" s="12"/>
      <c r="K86" s="47"/>
    </row>
    <row r="87" spans="1:11" ht="12.75">
      <c r="A87" s="12"/>
      <c r="K87" s="47"/>
    </row>
    <row r="88" spans="1:11" ht="12.75">
      <c r="A88" s="12"/>
      <c r="K88" s="47"/>
    </row>
    <row r="89" spans="1:11" ht="12.75">
      <c r="A89" s="12"/>
      <c r="K89" s="47"/>
    </row>
    <row r="90" spans="1:11" ht="12.75">
      <c r="A90" s="12"/>
      <c r="K90" s="47"/>
    </row>
    <row r="91" spans="1:11" ht="12.75">
      <c r="A91" s="12"/>
      <c r="K91" s="47"/>
    </row>
    <row r="92" spans="1:11" ht="12.75">
      <c r="A92" s="12"/>
      <c r="K92" s="47"/>
    </row>
    <row r="93" spans="1:11" ht="12.75">
      <c r="A93" s="12"/>
      <c r="K93" s="47"/>
    </row>
    <row r="94" spans="1:11" ht="12.75">
      <c r="A94" s="12"/>
      <c r="K94" s="47"/>
    </row>
    <row r="95" spans="1:11" ht="12.75">
      <c r="A95" s="12"/>
      <c r="K95" s="47"/>
    </row>
    <row r="96" spans="1:11" ht="12.75">
      <c r="A96" s="12"/>
      <c r="K96" s="47"/>
    </row>
    <row r="97" spans="1:11" ht="12.75">
      <c r="A97" s="12"/>
      <c r="K97" s="47"/>
    </row>
    <row r="98" spans="1:11" ht="12.75">
      <c r="A98" s="12"/>
      <c r="K98" s="47"/>
    </row>
    <row r="99" spans="1:11" ht="12.75">
      <c r="A99" s="12"/>
      <c r="K99" s="47"/>
    </row>
    <row r="100" spans="1:11" ht="12.75">
      <c r="A100" s="12"/>
      <c r="K100" s="47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</sheetData>
  <sheetProtection/>
  <mergeCells count="1">
    <mergeCell ref="O6:Q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Admin</cp:lastModifiedBy>
  <cp:lastPrinted>2016-10-04T10:50:53Z</cp:lastPrinted>
  <dcterms:created xsi:type="dcterms:W3CDTF">2007-05-25T07:13:32Z</dcterms:created>
  <dcterms:modified xsi:type="dcterms:W3CDTF">2016-10-04T14:05:41Z</dcterms:modified>
  <cp:category/>
  <cp:version/>
  <cp:contentType/>
  <cp:contentStatus/>
</cp:coreProperties>
</file>